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Y:\010_OP01\10_Guide\TG\TW\Fiche_iutcs4_cone_visu\MAJ_2024\Outil\"/>
    </mc:Choice>
  </mc:AlternateContent>
  <xr:revisionPtr revIDLastSave="0" documentId="13_ncr:1_{6329A393-E08E-4116-8977-60CF5708C466}" xr6:coauthVersionLast="47" xr6:coauthVersionMax="47" xr10:uidLastSave="{00000000-0000-0000-0000-000000000000}"/>
  <bookViews>
    <workbookView xWindow="-120" yWindow="-120" windowWidth="25440" windowHeight="15270" tabRatio="624" xr2:uid="{00000000-000D-0000-FFFF-FFFF00000000}"/>
  </bookViews>
  <sheets>
    <sheet name="Présentation_outil" sheetId="1" r:id="rId1"/>
    <sheet name="TPiétonne_sans SLT" sheetId="2" r:id="rId2"/>
    <sheet name="TVélos_sans SLT" sheetId="3" r:id="rId3"/>
    <sheet name="TVL_sans SLT" sheetId="4" r:id="rId4"/>
    <sheet name="TPiétonne_SLT" sheetId="5" r:id="rId5"/>
    <sheet name="TVélos_SLT" sheetId="6" r:id="rId6"/>
    <sheet name="TVL_SLT" sheetId="7" r:id="rId7"/>
    <sheet name="Signaux" sheetId="8" r:id="rId8"/>
  </sheets>
  <definedNames>
    <definedName name="_xlnm.Print_Area" localSheetId="7">Signaux!$A$1:$K$43</definedName>
    <definedName name="_xlnm.Print_Area" localSheetId="1">'TPiétonne_sans SLT'!$A$1:$K$38</definedName>
    <definedName name="_xlnm.Print_Area" localSheetId="4">TPiétonne_SLT!$A$1:$J$36</definedName>
    <definedName name="_xlnm.Print_Area" localSheetId="2">'TVélos_sans SLT'!$B$1:$I$41</definedName>
    <definedName name="_xlnm.Print_Area" localSheetId="5">TVélos_SLT!$B$1:$J$50</definedName>
    <definedName name="_xlnm.Print_Area" localSheetId="3">'TVL_sans SLT'!$A$1:$G$61</definedName>
    <definedName name="_xlnm.Print_Area" localSheetId="6">TVL_SLT!$A$1:$J$31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B27" i="7" l="1"/>
  <c r="B25" i="7" s="1"/>
  <c r="B26" i="7"/>
  <c r="B44" i="6"/>
  <c r="B42" i="6" s="1"/>
  <c r="B43" i="6"/>
  <c r="B27" i="5"/>
  <c r="B26" i="5"/>
  <c r="B28" i="5" s="1"/>
  <c r="B25" i="5"/>
  <c r="B67" i="4"/>
  <c r="B66" i="4"/>
  <c r="B31" i="4"/>
  <c r="B35" i="3"/>
  <c r="B37" i="3" s="1"/>
  <c r="B32" i="4"/>
  <c r="B30" i="4" s="1"/>
  <c r="B38" i="3"/>
  <c r="B27" i="3"/>
  <c r="B33" i="3"/>
  <c r="B27" i="2"/>
  <c r="B29" i="2"/>
  <c r="B28" i="2" s="1"/>
  <c r="B29" i="8"/>
  <c r="B28" i="8"/>
  <c r="B27" i="8"/>
  <c r="B108" i="1"/>
  <c r="B107" i="1"/>
  <c r="B106" i="1"/>
  <c r="B105" i="1"/>
  <c r="B104" i="1"/>
  <c r="B103" i="1"/>
  <c r="B102" i="1"/>
  <c r="B101" i="1"/>
  <c r="B100" i="1"/>
  <c r="B99" i="1"/>
  <c r="B98"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9" i="1"/>
  <c r="B38" i="1"/>
  <c r="B30" i="8" l="1"/>
  <c r="B45" i="6"/>
  <c r="B28" i="7"/>
  <c r="B65" i="4"/>
  <c r="B68" i="4" s="1"/>
  <c r="B33" i="4"/>
  <c r="B34" i="3"/>
  <c r="B36" i="3" s="1"/>
  <c r="B30" i="2"/>
</calcChain>
</file>

<file path=xl/sharedStrings.xml><?xml version="1.0" encoding="utf-8"?>
<sst xmlns="http://schemas.openxmlformats.org/spreadsheetml/2006/main" count="229" uniqueCount="96">
  <si>
    <t>Septembre 2018</t>
  </si>
  <si>
    <t>Outil tableur pour la détermination des cônes de visibilité</t>
  </si>
  <si>
    <t>Fiche iutcs n°04</t>
  </si>
  <si>
    <t>Tramway et visibilité : méthodes et outils</t>
  </si>
  <si>
    <t>Les cases modifiables sont de couleur rouge et encadrées par des bordures extérieures épaisses.</t>
  </si>
  <si>
    <t>Raccourci vers les différents onglets :</t>
  </si>
  <si>
    <t>Traversée de plateforme non gérée par signalisation lumineuse :</t>
  </si>
  <si>
    <t>TPiétonne_sans SLT'!A1</t>
  </si>
  <si>
    <t>TVélos_sans SLT'!A1</t>
  </si>
  <si>
    <t>TVL_sans SLT'!A1</t>
  </si>
  <si>
    <t>Traversée de plateforme gérée par signalisation lumineuse :</t>
  </si>
  <si>
    <t>TPiétonne_SLT!A1</t>
  </si>
  <si>
    <t>TVélos_SLT!A1</t>
  </si>
  <si>
    <t>TVL_SLT!A1</t>
  </si>
  <si>
    <t>Visibilité sur la signalisation à destination du conducteur tramway :</t>
  </si>
  <si>
    <t>Signaux!A1</t>
  </si>
  <si>
    <r>
      <rPr>
        <sz val="10"/>
        <rFont val="Arial"/>
        <family val="2"/>
        <charset val="1"/>
      </rPr>
      <t xml:space="preserve">Avant d’utiliser ce tableur, il est fortement recommandé d’avoir pris connaissance de la fiche iutcs 04 </t>
    </r>
    <r>
      <rPr>
        <i/>
        <sz val="10"/>
        <rFont val="Arial"/>
        <family val="2"/>
        <charset val="1"/>
      </rPr>
      <t>Tramway et visibilité : méthodes et outils</t>
    </r>
    <r>
      <rPr>
        <sz val="10"/>
        <rFont val="Arial"/>
        <family val="2"/>
        <charset val="1"/>
      </rPr>
      <t>, afin de comprendre la logique de dimensionnement et la justification des paramètres.</t>
    </r>
  </si>
  <si>
    <t>La fiche est disponible en téléchargement sur le site du STRMTG et du CEREMA :</t>
  </si>
  <si>
    <t>http://www.strmtg.developpement-durable.gouv.fr/fiches-techniques-et-rapports-tramway-a554.html</t>
  </si>
  <si>
    <t>Décélération FU3</t>
  </si>
  <si>
    <t>m/s</t>
  </si>
  <si>
    <t>Temps réponse</t>
  </si>
  <si>
    <t>s</t>
  </si>
  <si>
    <t>Vitesse TW (km/h)</t>
  </si>
  <si>
    <t>Distance arrêt FU (indépendant base du triangle) en mètres</t>
  </si>
  <si>
    <t>Données pour le calcul du cône</t>
  </si>
  <si>
    <t>m</t>
  </si>
  <si>
    <r>
      <rPr>
        <sz val="10"/>
        <rFont val="Arial"/>
        <family val="2"/>
        <charset val="1"/>
      </rPr>
      <t xml:space="preserve">Vitesse piéton </t>
    </r>
    <r>
      <rPr>
        <b/>
        <sz val="10"/>
        <rFont val="Arial"/>
        <family val="2"/>
        <charset val="1"/>
      </rPr>
      <t>v</t>
    </r>
    <r>
      <rPr>
        <b/>
        <vertAlign val="subscript"/>
        <sz val="10"/>
        <rFont val="Arial"/>
        <family val="2"/>
        <charset val="1"/>
      </rPr>
      <t>pieton</t>
    </r>
  </si>
  <si>
    <r>
      <rPr>
        <sz val="10"/>
        <rFont val="Arial"/>
        <family val="2"/>
        <charset val="1"/>
      </rPr>
      <t xml:space="preserve">Vitesse tramway </t>
    </r>
    <r>
      <rPr>
        <b/>
        <sz val="10"/>
        <rFont val="Arial"/>
        <family val="2"/>
        <charset val="1"/>
      </rPr>
      <t>v</t>
    </r>
    <r>
      <rPr>
        <b/>
        <vertAlign val="subscript"/>
        <sz val="10"/>
        <rFont val="Arial"/>
        <family val="2"/>
        <charset val="1"/>
      </rPr>
      <t>tw</t>
    </r>
  </si>
  <si>
    <t>km/h</t>
  </si>
  <si>
    <r>
      <rPr>
        <sz val="10"/>
        <rFont val="Arial"/>
        <family val="2"/>
        <charset val="1"/>
      </rPr>
      <t xml:space="preserve">Base du triangle (hauteur dans l’axe de l’œil du conducteur tramway) </t>
    </r>
    <r>
      <rPr>
        <b/>
        <sz val="10"/>
        <rFont val="Arial"/>
        <family val="2"/>
        <charset val="1"/>
      </rPr>
      <t>b1</t>
    </r>
  </si>
  <si>
    <r>
      <rPr>
        <sz val="10"/>
        <rFont val="Arial"/>
        <family val="2"/>
        <charset val="1"/>
      </rPr>
      <t xml:space="preserve">Hauteur du cône dans l’axe de l’œil du conducteur tramway </t>
    </r>
    <r>
      <rPr>
        <b/>
        <sz val="10"/>
        <rFont val="Arial"/>
        <family val="2"/>
        <charset val="1"/>
      </rPr>
      <t>h1</t>
    </r>
  </si>
  <si>
    <r>
      <rPr>
        <sz val="10"/>
        <rFont val="Arial"/>
        <family val="2"/>
        <charset val="1"/>
      </rPr>
      <t xml:space="preserve">Base du triangle (hauteur du cône dans l’axe du GLO) </t>
    </r>
    <r>
      <rPr>
        <b/>
        <sz val="10"/>
        <rFont val="Arial"/>
        <family val="2"/>
        <charset val="1"/>
      </rPr>
      <t>b2</t>
    </r>
  </si>
  <si>
    <r>
      <rPr>
        <sz val="10"/>
        <rFont val="Arial"/>
        <family val="2"/>
        <charset val="1"/>
      </rPr>
      <t>Hauteur du cône dans l’axe du GLO</t>
    </r>
    <r>
      <rPr>
        <b/>
        <sz val="10"/>
        <rFont val="Arial"/>
        <family val="2"/>
        <charset val="1"/>
      </rPr>
      <t xml:space="preserve"> h2</t>
    </r>
  </si>
  <si>
    <t>Hauteur du cône dans l’axe de l’œil du conducteur tramway selon visibilité minimale à garantir pour le tiers</t>
  </si>
  <si>
    <t>Hauteur du cône dans l’axe de l’œil du conducteur tramway selon visibilité minimale à garantir pour le conducteur tramway</t>
  </si>
  <si>
    <t xml:space="preserve">Données pour le calcul du cône </t>
  </si>
  <si>
    <r>
      <rPr>
        <sz val="10"/>
        <rFont val="Arial"/>
        <family val="2"/>
        <charset val="1"/>
      </rPr>
      <t xml:space="preserve">Vitesse vélo </t>
    </r>
    <r>
      <rPr>
        <b/>
        <sz val="10"/>
        <rFont val="Arial"/>
        <family val="2"/>
        <charset val="1"/>
      </rPr>
      <t>v</t>
    </r>
    <r>
      <rPr>
        <b/>
        <vertAlign val="subscript"/>
        <sz val="10"/>
        <rFont val="Arial"/>
        <family val="2"/>
        <charset val="1"/>
      </rPr>
      <t>cycle</t>
    </r>
  </si>
  <si>
    <r>
      <rPr>
        <i/>
        <sz val="10"/>
        <rFont val="Arial"/>
        <family val="2"/>
        <charset val="1"/>
      </rPr>
      <t xml:space="preserve">Légende : 
les cases en gris sont les hypothèses générales prises en compte (cf fiche IUTCS n°4) ; 
</t>
    </r>
    <r>
      <rPr>
        <b/>
        <i/>
        <sz val="10"/>
        <rFont val="Arial"/>
        <family val="2"/>
        <charset val="1"/>
      </rPr>
      <t xml:space="preserve">les cases en rouge sont les paramètres dépendant de chaque configuration étudiée, ils doivent être remplis par l’utilisateur ; 
</t>
    </r>
    <r>
      <rPr>
        <i/>
        <sz val="10"/>
        <rFont val="Arial"/>
        <family val="2"/>
        <charset val="1"/>
      </rPr>
      <t>les cases bleues sont les dimensions du triangle dont la hauteur est prise sur l’axe du tramway = « cône de visibilité » ; 
les cases vertes sont les dimensions du triangle dont la hauteur est prise sur la limite extérieure du GLO = « cône devant être libre de tout masque »</t>
    </r>
  </si>
  <si>
    <t>Distance œil du conducteur VL par rapport au marquage</t>
  </si>
  <si>
    <r>
      <rPr>
        <sz val="10"/>
        <rFont val="Arial"/>
        <family val="2"/>
        <charset val="1"/>
      </rPr>
      <t xml:space="preserve">Vitesse VL </t>
    </r>
    <r>
      <rPr>
        <b/>
        <sz val="10"/>
        <rFont val="Arial"/>
        <family val="2"/>
        <charset val="1"/>
      </rPr>
      <t>v</t>
    </r>
    <r>
      <rPr>
        <b/>
        <vertAlign val="subscript"/>
        <sz val="10"/>
        <rFont val="Arial"/>
        <family val="2"/>
        <charset val="1"/>
      </rPr>
      <t>VL</t>
    </r>
  </si>
  <si>
    <r>
      <rPr>
        <sz val="10"/>
        <rFont val="Arial"/>
        <family val="2"/>
        <charset val="1"/>
      </rPr>
      <t xml:space="preserve">Distance axe voie TW – GLO </t>
    </r>
    <r>
      <rPr>
        <b/>
        <sz val="10"/>
        <rFont val="Arial"/>
        <family val="2"/>
        <charset val="1"/>
      </rPr>
      <t xml:space="preserve"> a</t>
    </r>
  </si>
  <si>
    <r>
      <rPr>
        <sz val="10"/>
        <rFont val="Arial"/>
        <family val="2"/>
        <charset val="1"/>
      </rPr>
      <t xml:space="preserve">Largeur du GLO de la voie traversée par le VL </t>
    </r>
    <r>
      <rPr>
        <sz val="10"/>
        <color rgb="FF000000"/>
        <rFont val="Arial"/>
        <family val="2"/>
        <charset val="1"/>
      </rPr>
      <t>(GLO d’une ou deux voies)</t>
    </r>
    <r>
      <rPr>
        <sz val="10"/>
        <rFont val="Arial"/>
        <family val="2"/>
        <charset val="1"/>
      </rPr>
      <t xml:space="preserve"> D</t>
    </r>
    <r>
      <rPr>
        <b/>
        <vertAlign val="subscript"/>
        <sz val="10"/>
        <rFont val="Arial"/>
        <family val="2"/>
        <charset val="1"/>
      </rPr>
      <t>GLO</t>
    </r>
  </si>
  <si>
    <r>
      <rPr>
        <sz val="10"/>
        <rFont val="Arial"/>
        <family val="2"/>
        <charset val="1"/>
      </rPr>
      <t xml:space="preserve">Distance marquage – GLO </t>
    </r>
    <r>
      <rPr>
        <b/>
        <sz val="10"/>
        <rFont val="Arial"/>
        <family val="2"/>
        <charset val="1"/>
      </rPr>
      <t>f</t>
    </r>
  </si>
  <si>
    <t>m/s2</t>
  </si>
  <si>
    <r>
      <rPr>
        <sz val="10"/>
        <rFont val="Arial"/>
        <family val="2"/>
        <charset val="1"/>
      </rPr>
      <t xml:space="preserve">Temps réaction total (homme + machine) </t>
    </r>
    <r>
      <rPr>
        <b/>
        <sz val="10"/>
        <rFont val="Arial"/>
        <family val="2"/>
        <charset val="1"/>
      </rPr>
      <t>tr</t>
    </r>
  </si>
  <si>
    <t>Distance vélo – LEF</t>
  </si>
  <si>
    <r>
      <rPr>
        <sz val="10"/>
        <rFont val="Arial"/>
        <family val="2"/>
        <charset val="1"/>
      </rPr>
      <t>Distance axe œil conducteur TW – GLO</t>
    </r>
    <r>
      <rPr>
        <b/>
        <sz val="10"/>
        <rFont val="Arial"/>
        <family val="2"/>
        <charset val="1"/>
      </rPr>
      <t xml:space="preserve"> a</t>
    </r>
  </si>
  <si>
    <r>
      <rPr>
        <b/>
        <sz val="10"/>
        <rFont val="Arial"/>
        <family val="2"/>
        <charset val="1"/>
      </rPr>
      <t>Logique générale</t>
    </r>
    <r>
      <rPr>
        <sz val="10"/>
        <rFont val="Arial"/>
        <family val="2"/>
        <charset val="1"/>
      </rPr>
      <t xml:space="preserve"> 
- La visibilité sur les R17/R18+SAC relève des conditions nominales de conduite, la distance d’arrêt du tramway se calcule donc en freinage normal de service avec un temps de réaction (homme + machine) de 1,5s (conformément à la norme NF EN 13452-1)
-  La vitesse initiale du tramway à prendre en compte est la vitesse nominale de la section considérée ou la vitesse d’entrée au carrefour en intersection (si dans le cas considéré cette vitesse n’est pas définie, on prend la vitesse de consigne maximale du réseau considéré) </t>
    </r>
  </si>
  <si>
    <r>
      <rPr>
        <sz val="10"/>
        <rFont val="Arial"/>
        <family val="2"/>
        <charset val="1"/>
      </rPr>
      <t xml:space="preserve">Décélération tramway en FNS </t>
    </r>
    <r>
      <rPr>
        <b/>
        <sz val="10"/>
        <rFont val="Arial"/>
        <family val="2"/>
        <charset val="1"/>
      </rPr>
      <t>a</t>
    </r>
    <r>
      <rPr>
        <b/>
        <vertAlign val="subscript"/>
        <sz val="10"/>
        <rFont val="Arial"/>
        <family val="2"/>
        <charset val="1"/>
      </rPr>
      <t>FNS</t>
    </r>
  </si>
  <si>
    <r>
      <rPr>
        <sz val="10"/>
        <rFont val="Arial"/>
        <family val="2"/>
        <charset val="1"/>
      </rPr>
      <t xml:space="preserve">Distance GLO-mat SLT </t>
    </r>
    <r>
      <rPr>
        <b/>
        <sz val="10"/>
        <rFont val="Arial"/>
        <family val="2"/>
        <charset val="1"/>
      </rPr>
      <t>b2</t>
    </r>
  </si>
  <si>
    <t>°</t>
  </si>
  <si>
    <r>
      <t xml:space="preserve">Angle </t>
    </r>
    <r>
      <rPr>
        <b/>
        <sz val="10"/>
        <rFont val="Arial"/>
        <family val="2"/>
      </rPr>
      <t>α</t>
    </r>
  </si>
  <si>
    <r>
      <t xml:space="preserve">Distance point de détection du piéton par rapport au GLO </t>
    </r>
    <r>
      <rPr>
        <b/>
        <sz val="10"/>
        <rFont val="Arial"/>
        <family val="2"/>
        <charset val="1"/>
      </rPr>
      <t>b2</t>
    </r>
    <r>
      <rPr>
        <b/>
        <sz val="10"/>
        <rFont val="Arial"/>
        <family val="2"/>
      </rPr>
      <t>⟂</t>
    </r>
  </si>
  <si>
    <r>
      <t xml:space="preserve">Hauteur du cône dans l’axe de l’œil du conducteur tramway </t>
    </r>
    <r>
      <rPr>
        <b/>
        <sz val="10"/>
        <rFont val="Arial"/>
        <family val="2"/>
        <charset val="1"/>
      </rPr>
      <t>h1</t>
    </r>
  </si>
  <si>
    <r>
      <t xml:space="preserve">Distance </t>
    </r>
    <r>
      <rPr>
        <b/>
        <sz val="10"/>
        <rFont val="Arial"/>
        <family val="2"/>
        <charset val="1"/>
      </rPr>
      <t>b2α</t>
    </r>
  </si>
  <si>
    <r>
      <t xml:space="preserve">Base du cône </t>
    </r>
    <r>
      <rPr>
        <b/>
        <sz val="10"/>
        <rFont val="Arial"/>
        <family val="2"/>
        <charset val="1"/>
      </rPr>
      <t>b1</t>
    </r>
  </si>
  <si>
    <t>Cas A - Absence d’aménagement cyclable
La traversée cycle s’effectue avec les véhicules routiers</t>
  </si>
  <si>
    <t>Voir feuille "TVL_sans SLT"</t>
  </si>
  <si>
    <t>Cas B - Présence d’un aménagement cyclable
(bande cyclable, piste cyclable, traversée contigüe piéton- cycle…)</t>
  </si>
  <si>
    <r>
      <t>Distance début de la traversée - sortie du GLO du tramway considéré pour le calcul du cône</t>
    </r>
    <r>
      <rPr>
        <b/>
        <sz val="10"/>
        <rFont val="Arial"/>
        <family val="2"/>
        <charset val="1"/>
      </rPr>
      <t xml:space="preserve"> D</t>
    </r>
    <r>
      <rPr>
        <b/>
        <vertAlign val="subscript"/>
        <sz val="10"/>
        <rFont val="Arial"/>
        <family val="2"/>
        <charset val="1"/>
      </rPr>
      <t>traverséeα</t>
    </r>
  </si>
  <si>
    <r>
      <t>Distance perpendiculaire début de la traversée - sortie du GLO du tramway considéré pour le calcul du cône</t>
    </r>
    <r>
      <rPr>
        <b/>
        <sz val="10"/>
        <rFont val="Arial"/>
        <family val="2"/>
        <charset val="1"/>
      </rPr>
      <t xml:space="preserve"> D</t>
    </r>
    <r>
      <rPr>
        <b/>
        <vertAlign val="subscript"/>
        <sz val="10"/>
        <rFont val="Arial"/>
        <family val="2"/>
        <charset val="1"/>
      </rPr>
      <t>traversée⟂</t>
    </r>
  </si>
  <si>
    <r>
      <t>Distance perpendiculaire début de la traversée - axe voie TW</t>
    </r>
    <r>
      <rPr>
        <b/>
        <sz val="10"/>
        <rFont val="Arial"/>
        <family val="2"/>
        <charset val="1"/>
      </rPr>
      <t xml:space="preserve"> a</t>
    </r>
    <r>
      <rPr>
        <b/>
        <vertAlign val="subscript"/>
        <sz val="10"/>
        <rFont val="Arial"/>
        <family val="2"/>
        <charset val="1"/>
      </rPr>
      <t>traversée</t>
    </r>
  </si>
  <si>
    <t>Cas A - Présence d’un panneau AB4 (STOP)</t>
  </si>
  <si>
    <t>Cas B - Présence d’un panneau AB3A (Cédez le passage)</t>
  </si>
  <si>
    <t>En l'absence de panneau AB4 (STOP) et AB3A (Cédez le passage), remplir f=0m</t>
  </si>
  <si>
    <r>
      <t xml:space="preserve">Distance perpendiculaire point de détection du piéton - début de la traversée </t>
    </r>
    <r>
      <rPr>
        <b/>
        <sz val="10"/>
        <rFont val="Arial"/>
        <family val="2"/>
        <charset val="1"/>
      </rPr>
      <t>b2</t>
    </r>
    <r>
      <rPr>
        <b/>
        <sz val="10"/>
        <rFont val="Arial"/>
        <family val="2"/>
      </rPr>
      <t>⟂</t>
    </r>
  </si>
  <si>
    <r>
      <t xml:space="preserve">Distance perpendiculaire point de détection du piéton - début de la traversée </t>
    </r>
    <r>
      <rPr>
        <b/>
        <sz val="10"/>
        <rFont val="Arial"/>
        <family val="2"/>
        <charset val="1"/>
      </rPr>
      <t>b2</t>
    </r>
  </si>
  <si>
    <r>
      <t xml:space="preserve">Temps réaction total (homme + machine) </t>
    </r>
    <r>
      <rPr>
        <b/>
        <sz val="10"/>
        <rFont val="Arial"/>
        <family val="2"/>
        <charset val="1"/>
      </rPr>
      <t>tr</t>
    </r>
  </si>
  <si>
    <r>
      <t xml:space="preserve">Décélération tramway en FU </t>
    </r>
    <r>
      <rPr>
        <b/>
        <sz val="10"/>
        <rFont val="Arial"/>
        <family val="2"/>
        <charset val="1"/>
      </rPr>
      <t>a</t>
    </r>
    <r>
      <rPr>
        <b/>
        <vertAlign val="subscript"/>
        <sz val="10"/>
        <rFont val="Arial"/>
        <family val="2"/>
        <charset val="1"/>
      </rPr>
      <t>FU</t>
    </r>
  </si>
  <si>
    <r>
      <t xml:space="preserve">Base du cône </t>
    </r>
    <r>
      <rPr>
        <b/>
        <sz val="10"/>
        <rFont val="Arial"/>
        <family val="2"/>
        <charset val="1"/>
      </rPr>
      <t>b2</t>
    </r>
  </si>
  <si>
    <r>
      <t>Hauteur du cône dans l’axe du début de la traversée</t>
    </r>
    <r>
      <rPr>
        <b/>
        <sz val="10"/>
        <rFont val="Arial"/>
        <family val="2"/>
        <charset val="1"/>
      </rPr>
      <t xml:space="preserve"> h2</t>
    </r>
  </si>
  <si>
    <t>Cas A - La traversée cycle est gérée avec  celle des véhicules routiers</t>
  </si>
  <si>
    <t>Voir feuille "TVL_SLT"</t>
  </si>
  <si>
    <t>Cas B - La traversée cycle est contiguë à une traversée de voies tramways aménagée pour les piétons</t>
  </si>
  <si>
    <t>Voir feuille "TPiétonne_SLT"</t>
  </si>
  <si>
    <t>Cas C - La traversée cycle est gérée par une signalisation spécifique
(notamment en présence de piste cyclable)</t>
  </si>
  <si>
    <r>
      <t xml:space="preserve">Distance perpendiculaire LEF - bord du GLO </t>
    </r>
    <r>
      <rPr>
        <b/>
        <sz val="10"/>
        <rFont val="Arial"/>
        <family val="2"/>
      </rPr>
      <t>f</t>
    </r>
  </si>
  <si>
    <r>
      <t>Distance perpendiculaire bord du GLO - axe voie TW</t>
    </r>
    <r>
      <rPr>
        <b/>
        <sz val="10"/>
        <rFont val="Arial"/>
        <family val="2"/>
        <charset val="1"/>
      </rPr>
      <t xml:space="preserve"> a</t>
    </r>
  </si>
  <si>
    <r>
      <t xml:space="preserve">Vitesse tramway </t>
    </r>
    <r>
      <rPr>
        <b/>
        <sz val="10"/>
        <rFont val="Arial"/>
        <family val="2"/>
        <charset val="1"/>
      </rPr>
      <t>v</t>
    </r>
    <r>
      <rPr>
        <b/>
        <vertAlign val="subscript"/>
        <sz val="10"/>
        <rFont val="Arial"/>
        <family val="2"/>
        <charset val="1"/>
      </rPr>
      <t>tw</t>
    </r>
  </si>
  <si>
    <t>Distance bout du capot – LEF</t>
  </si>
  <si>
    <r>
      <t>Hauteur du cône dans l’axe du début du GLO</t>
    </r>
    <r>
      <rPr>
        <b/>
        <sz val="10"/>
        <rFont val="Arial"/>
        <family val="2"/>
        <charset val="1"/>
      </rPr>
      <t xml:space="preserve"> h2</t>
    </r>
  </si>
  <si>
    <t>Version 12</t>
  </si>
  <si>
    <r>
      <t xml:space="preserve">Ce tableur est un outil opérationnel accompagnant la fiche iutcs n°04 </t>
    </r>
    <r>
      <rPr>
        <i/>
        <sz val="10"/>
        <rFont val="Arial"/>
        <family val="2"/>
        <charset val="1"/>
      </rPr>
      <t>Tramway et visibilité : Méthodes et outils</t>
    </r>
    <r>
      <rPr>
        <sz val="10"/>
        <rFont val="Arial"/>
        <family val="2"/>
        <charset val="1"/>
      </rPr>
      <t>.
Cet outil permet d’obtenir directement les dimensions des zones libres de masque à déterminer à partir de la saisie des variables descriptives de la configuration à vérifier, les paramètres généraux étant figés. Il reprend l’ensemble des hypothèses et des formules de calcul présentées dans la fiche iutcs n°04.
Il contient 7 onglets, correspondant aux différents types de tiers selon le mode de gestion des conflits (avec ou sans SLT), et au cas de la visibilité sur la signalisation à destination du conducteur tramway. 
Chaque onglet reprend la logique générale du raisonnement appliqué, le schéma explicatif de la configuration selon la modalité de gestion de l’intersection et le type de tiers, ainsi que le tableau des paramètres utilisés et des résultats.</t>
    </r>
  </si>
  <si>
    <r>
      <t xml:space="preserve">Légende : 
les cases en gris sont les hypothèses générales prises en compte (cf fiche IUTCS n°4) ; 
</t>
    </r>
    <r>
      <rPr>
        <b/>
        <i/>
        <sz val="10"/>
        <rFont val="Arial"/>
        <family val="2"/>
        <charset val="1"/>
      </rPr>
      <t xml:space="preserve">les cases en rouge sont les paramètres dépendants de chaque configuration étudiée, ils doivent être remplis par l’utilisateur ; 
</t>
    </r>
    <r>
      <rPr>
        <i/>
        <sz val="10"/>
        <rFont val="Arial"/>
        <family val="2"/>
        <charset val="1"/>
      </rPr>
      <t>les cases bleues sont les dimensions du triangle dont la hauteur est sur l’axe du tramway = « cône de visibilité » ; 
les cases vertes sont les dimensions du triangle dont la hauteur est prise sur la limite extérieure de la traversée = « cône devant être libre de tout masque ».</t>
    </r>
  </si>
  <si>
    <r>
      <t xml:space="preserve">Logique générale
</t>
    </r>
    <r>
      <rPr>
        <sz val="10"/>
        <rFont val="Arial"/>
        <family val="2"/>
        <charset val="1"/>
      </rPr>
      <t xml:space="preserve">
- Le cycliste doit avoir le temps de traverser (dégager la zone de conflit) avant l'arrivée du tramway ; pour cela, il doit pouvoir le voir à une distance au moins égale à celle parcourue par le tramway (à la vitesse maximale sur la section) pendant qu'il traverse ;
- Le cycliste se tient à son point de décision à 5m du début de la traversée.
- Respect de la priorité du tramway par le cycliste, le conducteur tramway doit pouvoir s’assurer que le cycliste s’est bien arrêté ; ainsi la distance d’arrêt du tramway se calcule en considérant le freinage d’urgence avec un temps de réaction (homme + machine = 1,5s) (conformément à la norme NF EN 13452-1).</t>
    </r>
  </si>
  <si>
    <r>
      <t xml:space="preserve">Logique générale
</t>
    </r>
    <r>
      <rPr>
        <sz val="10"/>
        <rFont val="Arial"/>
        <family val="2"/>
        <charset val="1"/>
      </rPr>
      <t xml:space="preserve">
- Le VL doit avoir le temps de traverser (dégager la zone de conflit) avant l'arrivée du tramway ; pour cela, il doit pouvoir le voir à une distance au moins égale à celle parcourue par le tramway (à la vitesse maximale sur la section) pendant qu'il traverse ;
- E</t>
    </r>
    <r>
      <rPr>
        <sz val="10"/>
        <color rgb="FF000000"/>
        <rFont val="Arial"/>
        <family val="2"/>
        <charset val="1"/>
      </rPr>
      <t xml:space="preserve">n présence de panneau Stop, </t>
    </r>
    <r>
      <rPr>
        <sz val="10"/>
        <rFont val="Arial"/>
        <family val="2"/>
        <charset val="1"/>
      </rPr>
      <t>l’œil du conducteur VL se tient à 2,5m du marqauge au sol au minimum et à 4m du GLO au maximum</t>
    </r>
    <r>
      <rPr>
        <sz val="10"/>
        <color rgb="FF000000"/>
        <rFont val="Arial"/>
        <family val="2"/>
        <charset val="1"/>
      </rPr>
      <t xml:space="preserve"> ;
- En présence de panneau Cédez le passage, l’œil du conducteur VL se tient à 5,5m du marqauge au sol au minimum et à 7m du GLO au maximum ;
</t>
    </r>
    <r>
      <rPr>
        <sz val="10"/>
        <rFont val="Arial"/>
        <family val="2"/>
        <charset val="1"/>
      </rPr>
      <t>- Afin de prendre en compte le temps de décision du conducteur VL de traverser ainsi que sa phase d’accélération, il est ajouté 4s au temps de traversée ;
- Respect de la priorité du tramway par le VL, le conducteur tramway doit pouvoir s’assurer que le VL s’est bien arrêté ; ainsi la distance d’arrêt du tramway se calcule en considérant le freinage d’urgence avec un temps de réaction (homme + machine = 1,5s) (conformément à la norme NF EN 13452-1).</t>
    </r>
  </si>
  <si>
    <r>
      <t xml:space="preserve">Légende : 
les cases en gris sont les hypothèses générales prises en compte (cf fiche IUTCS n°4) ; 
</t>
    </r>
    <r>
      <rPr>
        <b/>
        <i/>
        <sz val="10"/>
        <rFont val="Arial"/>
        <family val="2"/>
        <charset val="1"/>
      </rPr>
      <t xml:space="preserve">les cases en rouge sont les paramètres dépendants de chaque configuration étudiée, ils doivent être remplis par l’utilisateur ; 
</t>
    </r>
    <r>
      <rPr>
        <i/>
        <sz val="10"/>
        <rFont val="Arial"/>
        <family val="2"/>
        <charset val="1"/>
      </rPr>
      <t>les cases bleues sont les dimensions du triangle dont la hauteur est prise sur l’axe du tramway = « cône de visibilité » ; 
les cases vertes sont les dimensions du triangle dont la hauteur est prise sur la limite extérieure de la traversée = « cône devant être libre de tout masque ».</t>
    </r>
  </si>
  <si>
    <r>
      <t xml:space="preserve">Légende : 
les cases en gris sont les hypothèses générales prises en compte (cf fiche IUTCS n°4) ; 
</t>
    </r>
    <r>
      <rPr>
        <b/>
        <i/>
        <sz val="10"/>
        <rFont val="Arial"/>
        <family val="2"/>
        <charset val="1"/>
      </rPr>
      <t xml:space="preserve">les cases en rouge sont les paramètres dépendants de chaque configuration étudiée, ils doivent être remplis par l’utilisateur ; 
</t>
    </r>
    <r>
      <rPr>
        <i/>
        <sz val="10"/>
        <rFont val="Arial"/>
        <family val="2"/>
        <charset val="1"/>
      </rPr>
      <t>les cases bleues sont les dimensions du triangle dont la hauteur est prise sur l’axe du tramway = « cône de visibilité » ; 
les cases vertes sont les dimensions du triangle dont la hauteur est prise sur la limite extérieure du GLO = « cône devant être libre de tout masque ».</t>
    </r>
  </si>
  <si>
    <r>
      <t>Légende : 
les cases en gris sont les hypothèses générales prises en c</t>
    </r>
    <r>
      <rPr>
        <i/>
        <sz val="10"/>
        <rFont val="Arial"/>
        <family val="2"/>
        <charset val="1"/>
      </rPr>
      <t xml:space="preserve">ompte (cf fiche IUTCS n°4) ; 
</t>
    </r>
    <r>
      <rPr>
        <b/>
        <i/>
        <sz val="10"/>
        <color rgb="FF000000"/>
        <rFont val="Arial"/>
        <family val="2"/>
        <charset val="1"/>
      </rPr>
      <t xml:space="preserve">les cases en rouge sont les paramètres dépendants de chaque configuration étudiée, ils doivent être remplis par l’utilisateur ; 
</t>
    </r>
    <r>
      <rPr>
        <i/>
        <sz val="10"/>
        <color rgb="FF000000"/>
        <rFont val="Arial"/>
        <family val="2"/>
        <charset val="1"/>
      </rPr>
      <t>les cases bleues sont les dimensions du triangle dont la hauteur est prise sur l’axe du tramway = « cône de visibilité » ; 
les cases vertes sont les dimensions du triangle dont la hauteur est prise sur la limite extérieure du GLO = « cône devant être libre de tout masque ».</t>
    </r>
  </si>
  <si>
    <r>
      <t>Légende : 
les cases en gris sont les hypothèses générales prises en co</t>
    </r>
    <r>
      <rPr>
        <i/>
        <sz val="10"/>
        <rFont val="Arial"/>
        <family val="2"/>
        <charset val="1"/>
      </rPr>
      <t xml:space="preserve">mpte (cf fiche IUTCS n°4) ;
</t>
    </r>
    <r>
      <rPr>
        <b/>
        <i/>
        <sz val="10"/>
        <color rgb="FF000000"/>
        <rFont val="Arial"/>
        <family val="2"/>
        <charset val="1"/>
      </rPr>
      <t xml:space="preserve">les cases en rouge sont les paramètres dépendant de chaque configuration étudiée, ils doivent être remplis par l’utilisateur ;
</t>
    </r>
    <r>
      <rPr>
        <i/>
        <sz val="10"/>
        <color rgb="FF000000"/>
        <rFont val="Arial"/>
        <family val="2"/>
        <charset val="1"/>
      </rPr>
      <t>les cases bleues sont les dimensions du triangle dont la hauteur est prise sur l’axe du tramway = « cône de visibilité » ;
les cases vertes sont les dimensions du triangle dont la hauteur est prise sur la limite extérieure du GLO = « cône devant être libre de tout masque ».</t>
    </r>
  </si>
  <si>
    <r>
      <t xml:space="preserve">Logique générale 
</t>
    </r>
    <r>
      <rPr>
        <sz val="10"/>
        <rFont val="Arial"/>
        <family val="2"/>
        <charset val="1"/>
      </rPr>
      <t>- Le piéton doit avoir le temps de traverser (dégager la zone de conflit) avant l'arrivée du tramway ; pour cela, il doit pouvoir le voir à une distance au moins égale à celle parcourue par le tramway (à la vitesse maximale sur la section) pendant qu'il traverse ;
- Le piéton se tient en retrait de la BEV (distance prise égale à 2,5m du début de la traversée pour tenir compte de la carrure du piéton) ;
- Respect de la priorité du tramway par le piéton, le conducteur tramway doit pouvoir s’assurer que le piéton s’est bien arrêté, ainsi la distance d’arrêt du tramway se calcule en considérant le freinage d’urgence avec un temps de réaction (homme + machine = 1,5s) (conformément à la norme NF EN 13452-1).</t>
    </r>
  </si>
  <si>
    <r>
      <t>Logique générale </t>
    </r>
    <r>
      <rPr>
        <sz val="10"/>
        <rFont val="Arial"/>
        <family val="2"/>
        <charset val="1"/>
      </rPr>
      <t xml:space="preserve">:
- Respect de la SLT par le piéton, le conducteur tramway doit pouvoir s’assurer que le piéton s’est bien arrêté ; ainsi la distance d’arrêt du tramway se calcule en considérant le freinage d’urgence avec un temps de réaction (homme + machine = 1,5s) (conformément à la norme NF EN 13452-1) ;
- La vitesse initiale du tramway à prendre en compte est la vitesse nominale de la section considérée ou la vitesse d’entrée au carrefour en intersection (si dans le cas considéré cette vitesse n’est pas définie, on prend la vitesse de consigne maximale du réseau considéré) ;
- Le piéton se tient en retrait de la BEV (distance prise égale à 1,5m du GLO pour tenir compte de la carrure du piéton).
NB : Conformément à la fiche, l'angle </t>
    </r>
    <r>
      <rPr>
        <sz val="10"/>
        <rFont val="Arial"/>
        <family val="2"/>
      </rPr>
      <t>de traversée piétonne de la plateforme n'a pas d'incidence sur les calculs des cônes représentés ci-dessous.</t>
    </r>
  </si>
  <si>
    <r>
      <t xml:space="preserve">Logique générale 
</t>
    </r>
    <r>
      <rPr>
        <sz val="10"/>
        <rFont val="Arial"/>
        <family val="2"/>
        <charset val="1"/>
      </rPr>
      <t xml:space="preserve">
- Respect de la SLT par le cycliste, le conducteur tramway doit pouvoir s’assurer que le cycliste s’est bien arrêté ; ainsi la distance d’arrêt du tramway se calcule en considérant le freinage d’urgence avec un temps de réaction (homme + machine = 1,5s) (conformément à la norme NF EN 13452-1) ;
- La vitesse initiale du tramway à prendre en compte est la vitesse nominale de la section considérée ou la vitesse d’entrée au carrefour en intersection (si dans le cas considéré cette vitesse n’est pas définie, on prend la vitesse de consigne maximale du réseau considéré) ;
- Il est pris une distance d’1m par rapport à la LEF pour la visibilité du cycle arrêté (pour le calcul du cône, la distance entre la LEF et le GLO notée f aura une valeur maximale de 3m).</t>
    </r>
    <r>
      <rPr>
        <b/>
        <sz val="10"/>
        <rFont val="Arial"/>
        <family val="2"/>
        <charset val="1"/>
      </rPr>
      <t xml:space="preserve">
</t>
    </r>
    <r>
      <rPr>
        <sz val="10"/>
        <rFont val="Arial"/>
        <family val="2"/>
      </rPr>
      <t>NB : Conformément à la fiche, l'angle de traversée cycle de la plateforme n'a pas d'incidence sur les calculs des cônes représentés ci-dessous.</t>
    </r>
  </si>
  <si>
    <t>Août 2026</t>
  </si>
  <si>
    <r>
      <rPr>
        <b/>
        <sz val="10"/>
        <rFont val="Arial"/>
        <family val="2"/>
      </rPr>
      <t xml:space="preserve">Logique générale </t>
    </r>
    <r>
      <rPr>
        <sz val="10"/>
        <rFont val="Arial"/>
        <family val="2"/>
      </rPr>
      <t xml:space="preserve">
- Respect de la SLT par le VL, le conducteur tramway doit pouvoir s’assurer que le VL s’est bien arrêté ; ainsi la distance d’arrêt du tramway se calcule en considérant le freinage d’urgence avec un temps de réaction (homme + machine = 1,5s) (conformément à la norme NF EN 13452-1) ;
- La vitesse initiale du tramway à prendre en compte est la vitesse nominale de la section considérée ou la vitesse d’entrée au carrefour en intersection (si dans le cas considéré cette vitesse n’est pas définie, on prend la vitesse de consigne maximale du réseau considéré) ;
- Il est pris une distance d’1m par rapport à la LEF pour la visibilité du capot du véhicule arrêté (pour le calcul du cône, la distance entre la LEF et le GLO notée f aura une valeur maximale de 3m).
NB : Conformément à la fiche, l'angle de traversée piétonne de la plateforme n'a pas d'incidence sur les calculs des cônes représentés ci-dessous.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</si>
</sst>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 #,##0.00_-;_-* \-??_-;_-@_-"/>
    <numFmt numFmtId="166" formatCode="_-* #,##0\ _€_-;\-* #,##0\ _€_-;_-* \-??\ _€_-;_-@_-"/>
    <numFmt numFmtId="167" formatCode="_-* #,##0.0\ _€_-;\-* #,##0.0\ _€_-;_-* \-??\ _€_-;_-@_-"/>
  </numFmts>
  <fonts count="18" x14ac:knownFonts="1">
    <font>
      <sz val="10"/>
      <name val="Arial"/>
      <family val="2"/>
      <charset val="1"/>
    </font>
    <font>
      <b/>
      <i/>
      <sz val="16"/>
      <name val="Arial"/>
      <family val="2"/>
      <charset val="1"/>
    </font>
    <font>
      <sz val="14"/>
      <name val="Arial"/>
      <family val="2"/>
      <charset val="1"/>
    </font>
    <font>
      <i/>
      <sz val="10"/>
      <name val="Arial"/>
      <family val="2"/>
      <charset val="1"/>
    </font>
    <font>
      <sz val="16"/>
      <name val="Arial"/>
      <family val="2"/>
      <charset val="1"/>
    </font>
    <font>
      <u/>
      <sz val="10"/>
      <color rgb="FF0066CC"/>
      <name val="Arial"/>
      <family val="2"/>
      <charset val="1"/>
    </font>
    <font>
      <sz val="9"/>
      <color rgb="FF0000FF"/>
      <name val="Arial"/>
      <family val="2"/>
      <charset val="1"/>
    </font>
    <font>
      <b/>
      <sz val="10"/>
      <name val="Arial"/>
      <family val="2"/>
      <charset val="1"/>
    </font>
    <font>
      <b/>
      <vertAlign val="subscript"/>
      <sz val="10"/>
      <name val="Arial"/>
      <family val="2"/>
      <charset val="1"/>
    </font>
    <font>
      <b/>
      <i/>
      <sz val="10"/>
      <name val="Arial"/>
      <family val="2"/>
      <charset val="1"/>
    </font>
    <font>
      <sz val="10"/>
      <color rgb="FF000000"/>
      <name val="Arial"/>
      <family val="2"/>
      <charset val="1"/>
    </font>
    <font>
      <i/>
      <sz val="10"/>
      <color rgb="FF000000"/>
      <name val="Arial"/>
      <family val="2"/>
      <charset val="1"/>
    </font>
    <font>
      <b/>
      <i/>
      <sz val="10"/>
      <color rgb="FF000000"/>
      <name val="Arial"/>
      <family val="2"/>
      <charset val="1"/>
    </font>
    <font>
      <sz val="10"/>
      <name val="Arial"/>
      <family val="2"/>
      <charset val="1"/>
    </font>
    <font>
      <b/>
      <sz val="10"/>
      <name val="Arial"/>
      <family val="2"/>
    </font>
    <font>
      <b/>
      <sz val="10"/>
      <color theme="5"/>
      <name val="Arial"/>
      <family val="2"/>
    </font>
    <font>
      <sz val="10"/>
      <name val="Arial"/>
      <family val="2"/>
    </font>
    <font>
      <b/>
      <sz val="10"/>
      <color rgb="FF0066CC"/>
      <name val="Arial"/>
      <family val="2"/>
    </font>
  </fonts>
  <fills count="8">
    <fill>
      <patternFill patternType="none"/>
    </fill>
    <fill>
      <patternFill patternType="gray125"/>
    </fill>
    <fill>
      <patternFill patternType="solid">
        <fgColor rgb="FFFF9999"/>
        <bgColor rgb="FFFFCC99"/>
      </patternFill>
    </fill>
    <fill>
      <patternFill patternType="solid">
        <fgColor rgb="FFDDDDDD"/>
        <bgColor rgb="FFCCFFCC"/>
      </patternFill>
    </fill>
    <fill>
      <patternFill patternType="solid">
        <fgColor rgb="FFB2B2B2"/>
        <bgColor rgb="FF969696"/>
      </patternFill>
    </fill>
    <fill>
      <patternFill patternType="solid">
        <fgColor rgb="FF66CCFF"/>
        <bgColor rgb="FF33CCCC"/>
      </patternFill>
    </fill>
    <fill>
      <patternFill patternType="solid">
        <fgColor rgb="FFAECF00"/>
        <bgColor rgb="FFFFCC00"/>
      </patternFill>
    </fill>
    <fill>
      <patternFill patternType="solid">
        <fgColor rgb="FFFF66FF"/>
        <bgColor rgb="FFCC99FF"/>
      </patternFill>
    </fill>
  </fills>
  <borders count="15">
    <border>
      <left/>
      <right/>
      <top/>
      <bottom/>
      <diagonal/>
    </border>
    <border>
      <left style="medium">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auto="1"/>
      </left>
      <right/>
      <top style="hair">
        <color auto="1"/>
      </top>
      <bottom style="hair">
        <color auto="1"/>
      </bottom>
      <diagonal/>
    </border>
    <border>
      <left style="thick">
        <color auto="1"/>
      </left>
      <right style="thick">
        <color auto="1"/>
      </right>
      <top style="thick">
        <color auto="1"/>
      </top>
      <bottom style="hair">
        <color auto="1"/>
      </bottom>
      <diagonal/>
    </border>
    <border>
      <left style="thick">
        <color auto="1"/>
      </left>
      <right style="thick">
        <color auto="1"/>
      </right>
      <top style="hair">
        <color auto="1"/>
      </top>
      <bottom style="hair">
        <color auto="1"/>
      </bottom>
      <diagonal/>
    </border>
    <border>
      <left style="thick">
        <color auto="1"/>
      </left>
      <right style="thick">
        <color auto="1"/>
      </right>
      <top style="hair">
        <color auto="1"/>
      </top>
      <bottom style="thick">
        <color auto="1"/>
      </bottom>
      <diagonal/>
    </border>
    <border>
      <left style="hair">
        <color auto="1"/>
      </left>
      <right style="hair">
        <color auto="1"/>
      </right>
      <top/>
      <bottom style="hair">
        <color auto="1"/>
      </bottom>
      <diagonal/>
    </border>
    <border>
      <left style="thick">
        <color auto="1"/>
      </left>
      <right style="thick">
        <color auto="1"/>
      </right>
      <top/>
      <bottom style="hair">
        <color auto="1"/>
      </bottom>
      <diagonal/>
    </border>
    <border>
      <left style="thick">
        <color auto="1"/>
      </left>
      <right style="thick">
        <color auto="1"/>
      </right>
      <top style="thick">
        <color auto="1"/>
      </top>
      <bottom/>
      <diagonal/>
    </border>
    <border>
      <left style="hair">
        <color auto="1"/>
      </left>
      <right style="hair">
        <color auto="1"/>
      </right>
      <top style="hair">
        <color auto="1"/>
      </top>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style="hair">
        <color auto="1"/>
      </top>
      <bottom style="medium">
        <color indexed="64"/>
      </bottom>
      <diagonal/>
    </border>
    <border>
      <left style="medium">
        <color indexed="64"/>
      </left>
      <right style="medium">
        <color indexed="64"/>
      </right>
      <top/>
      <bottom style="hair">
        <color auto="1"/>
      </bottom>
      <diagonal/>
    </border>
  </borders>
  <cellStyleXfs count="3">
    <xf numFmtId="0" fontId="0" fillId="0" borderId="0"/>
    <xf numFmtId="165" fontId="13" fillId="0" borderId="0" applyBorder="0" applyProtection="0"/>
    <xf numFmtId="0" fontId="5" fillId="0" borderId="0" applyBorder="0" applyProtection="0"/>
  </cellStyleXfs>
  <cellXfs count="85">
    <xf numFmtId="0" fontId="0" fillId="0" borderId="0" xfId="0"/>
    <xf numFmtId="0" fontId="0" fillId="0" borderId="0" xfId="0" applyProtection="1"/>
    <xf numFmtId="49" fontId="0" fillId="0" borderId="0" xfId="0" applyNumberFormat="1" applyFont="1" applyAlignment="1" applyProtection="1">
      <alignment horizontal="right"/>
    </xf>
    <xf numFmtId="49" fontId="0" fillId="0" borderId="0" xfId="0" applyNumberFormat="1" applyAlignment="1" applyProtection="1">
      <alignment horizontal="right" vertical="center"/>
    </xf>
    <xf numFmtId="0" fontId="0" fillId="0" borderId="0" xfId="0" applyFont="1" applyBorder="1" applyAlignment="1" applyProtection="1">
      <alignment horizontal="left" vertical="center" wrapText="1"/>
    </xf>
    <xf numFmtId="0" fontId="4" fillId="0" borderId="0" xfId="0" applyFont="1" applyProtection="1"/>
    <xf numFmtId="0" fontId="5" fillId="0" borderId="0" xfId="2" applyFont="1" applyBorder="1" applyAlignment="1" applyProtection="1">
      <protection locked="0"/>
    </xf>
    <xf numFmtId="0" fontId="0" fillId="0" borderId="3" xfId="0" applyFont="1" applyBorder="1" applyAlignment="1" applyProtection="1">
      <alignment wrapText="1"/>
    </xf>
    <xf numFmtId="166" fontId="0" fillId="0" borderId="3" xfId="1" applyNumberFormat="1" applyFont="1" applyBorder="1" applyAlignment="1" applyProtection="1">
      <alignment wrapText="1"/>
    </xf>
    <xf numFmtId="167" fontId="0" fillId="0" borderId="3" xfId="1" applyNumberFormat="1" applyFont="1" applyBorder="1" applyAlignment="1" applyProtection="1">
      <alignment wrapText="1"/>
    </xf>
    <xf numFmtId="0" fontId="7" fillId="0" borderId="0" xfId="0" applyFont="1" applyBorder="1" applyAlignment="1" applyProtection="1">
      <alignment horizontal="left" vertical="center" wrapText="1"/>
    </xf>
    <xf numFmtId="0" fontId="0" fillId="0" borderId="0" xfId="0" applyProtection="1"/>
    <xf numFmtId="164" fontId="0" fillId="4" borderId="2" xfId="0" applyNumberFormat="1" applyFill="1" applyBorder="1" applyAlignment="1" applyProtection="1">
      <alignment horizontal="center"/>
    </xf>
    <xf numFmtId="164" fontId="0" fillId="2" borderId="5" xfId="0" applyNumberFormat="1" applyFill="1" applyBorder="1" applyAlignment="1" applyProtection="1">
      <alignment horizontal="center"/>
      <protection locked="0"/>
    </xf>
    <xf numFmtId="164" fontId="0" fillId="2" borderId="6" xfId="0" applyNumberFormat="1" applyFill="1" applyBorder="1" applyAlignment="1" applyProtection="1">
      <alignment horizontal="center"/>
      <protection locked="0"/>
    </xf>
    <xf numFmtId="0" fontId="0" fillId="2" borderId="7" xfId="0" applyFill="1" applyBorder="1" applyAlignment="1" applyProtection="1">
      <alignment horizontal="center"/>
      <protection locked="0"/>
    </xf>
    <xf numFmtId="164" fontId="0" fillId="5" borderId="8" xfId="0" applyNumberFormat="1" applyFill="1" applyBorder="1" applyAlignment="1" applyProtection="1">
      <alignment horizontal="center"/>
    </xf>
    <xf numFmtId="164" fontId="0" fillId="5" borderId="2" xfId="0" applyNumberFormat="1" applyFill="1" applyBorder="1" applyAlignment="1" applyProtection="1">
      <alignment horizontal="center"/>
    </xf>
    <xf numFmtId="164" fontId="0" fillId="6" borderId="2" xfId="0" applyNumberFormat="1" applyFill="1" applyBorder="1" applyAlignment="1" applyProtection="1">
      <alignment horizontal="center"/>
    </xf>
    <xf numFmtId="164" fontId="3" fillId="7" borderId="2" xfId="0" applyNumberFormat="1" applyFont="1" applyFill="1" applyBorder="1" applyAlignment="1" applyProtection="1">
      <alignment horizontal="center"/>
    </xf>
    <xf numFmtId="0" fontId="3" fillId="0" borderId="0" xfId="0" applyFont="1" applyProtection="1"/>
    <xf numFmtId="164" fontId="3" fillId="7" borderId="0" xfId="0" applyNumberFormat="1" applyFont="1" applyFill="1" applyBorder="1" applyAlignment="1" applyProtection="1">
      <alignment horizontal="center"/>
    </xf>
    <xf numFmtId="0" fontId="3" fillId="0" borderId="0" xfId="0" applyFont="1" applyBorder="1" applyProtection="1"/>
    <xf numFmtId="0" fontId="3" fillId="0" borderId="0" xfId="0" applyFont="1" applyBorder="1" applyAlignment="1" applyProtection="1">
      <alignment horizontal="left" wrapText="1"/>
    </xf>
    <xf numFmtId="0" fontId="0" fillId="0" borderId="0" xfId="0" applyAlignment="1" applyProtection="1">
      <alignment horizontal="left" vertical="center" wrapText="1"/>
    </xf>
    <xf numFmtId="2" fontId="0" fillId="4" borderId="2" xfId="0" applyNumberFormat="1" applyFill="1" applyBorder="1" applyAlignment="1" applyProtection="1">
      <alignment horizontal="center"/>
    </xf>
    <xf numFmtId="0" fontId="0" fillId="0" borderId="0" xfId="0" applyAlignment="1" applyProtection="1">
      <alignment shrinkToFit="1"/>
    </xf>
    <xf numFmtId="164" fontId="0" fillId="2" borderId="6" xfId="0" applyNumberFormat="1" applyFill="1" applyBorder="1" applyAlignment="1" applyProtection="1">
      <alignment horizontal="center" shrinkToFit="1"/>
      <protection locked="0"/>
    </xf>
    <xf numFmtId="1" fontId="0" fillId="2" borderId="7" xfId="0" applyNumberFormat="1" applyFill="1" applyBorder="1" applyAlignment="1" applyProtection="1">
      <alignment horizontal="center" shrinkToFit="1"/>
      <protection locked="0"/>
    </xf>
    <xf numFmtId="0" fontId="3" fillId="0" borderId="0" xfId="0" applyFont="1" applyAlignment="1" applyProtection="1">
      <alignment shrinkToFit="1"/>
    </xf>
    <xf numFmtId="0" fontId="0" fillId="0" borderId="0" xfId="0" applyAlignment="1" applyProtection="1">
      <alignment horizontal="justify" vertical="center" wrapText="1"/>
    </xf>
    <xf numFmtId="0" fontId="11" fillId="0" borderId="0" xfId="0" applyFont="1" applyBorder="1" applyAlignment="1" applyProtection="1">
      <alignment horizontal="left" wrapText="1"/>
    </xf>
    <xf numFmtId="0" fontId="0" fillId="0" borderId="0" xfId="0" applyAlignment="1" applyProtection="1">
      <alignment wrapText="1"/>
    </xf>
    <xf numFmtId="0" fontId="0" fillId="2" borderId="6" xfId="0" applyNumberFormat="1" applyFill="1" applyBorder="1" applyAlignment="1" applyProtection="1">
      <alignment horizontal="center"/>
      <protection locked="0"/>
    </xf>
    <xf numFmtId="0" fontId="0" fillId="0" borderId="0" xfId="0" applyFill="1" applyBorder="1" applyProtection="1"/>
    <xf numFmtId="0" fontId="0" fillId="2" borderId="4" xfId="0" applyFont="1" applyFill="1" applyBorder="1" applyAlignment="1" applyProtection="1">
      <alignment horizontal="left" vertical="center" wrapText="1"/>
    </xf>
    <xf numFmtId="0" fontId="0" fillId="6" borderId="2" xfId="0" applyFont="1" applyFill="1" applyBorder="1" applyAlignment="1" applyProtection="1">
      <alignment horizontal="left" vertical="center" wrapText="1"/>
    </xf>
    <xf numFmtId="0" fontId="0" fillId="5" borderId="2" xfId="0" applyFont="1" applyFill="1" applyBorder="1" applyAlignment="1" applyProtection="1">
      <alignment horizontal="left" vertical="center" wrapText="1"/>
    </xf>
    <xf numFmtId="0" fontId="7" fillId="0" borderId="2" xfId="0" applyFont="1" applyBorder="1" applyAlignment="1" applyProtection="1">
      <alignment horizontal="center" vertical="center" wrapText="1"/>
    </xf>
    <xf numFmtId="0" fontId="0" fillId="4" borderId="4" xfId="0" applyFont="1" applyFill="1" applyBorder="1" applyAlignment="1" applyProtection="1">
      <alignment horizontal="left" vertical="center" wrapText="1"/>
    </xf>
    <xf numFmtId="0" fontId="3" fillId="7" borderId="2" xfId="0" applyFont="1" applyFill="1" applyBorder="1" applyAlignment="1" applyProtection="1">
      <alignment horizontal="left" vertical="center" wrapText="1"/>
    </xf>
    <xf numFmtId="0" fontId="7" fillId="0" borderId="0" xfId="0" applyFont="1" applyBorder="1" applyAlignment="1" applyProtection="1">
      <alignment horizontal="left" vertical="center" wrapText="1"/>
    </xf>
    <xf numFmtId="0" fontId="15" fillId="0" borderId="0" xfId="0" applyFont="1" applyAlignment="1" applyProtection="1">
      <alignment wrapText="1"/>
    </xf>
    <xf numFmtId="0" fontId="7" fillId="0" borderId="0" xfId="0" applyFont="1" applyBorder="1" applyAlignment="1" applyProtection="1">
      <alignment vertical="center" wrapText="1"/>
    </xf>
    <xf numFmtId="0" fontId="14" fillId="0" borderId="0" xfId="0" applyFont="1" applyAlignment="1" applyProtection="1">
      <alignment horizontal="center"/>
    </xf>
    <xf numFmtId="0" fontId="15" fillId="0" borderId="0" xfId="0" applyFont="1" applyAlignment="1" applyProtection="1">
      <alignment horizontal="center" wrapText="1"/>
    </xf>
    <xf numFmtId="0" fontId="3" fillId="0" borderId="0" xfId="0" applyFont="1" applyBorder="1" applyAlignment="1" applyProtection="1">
      <alignment vertical="center" wrapText="1"/>
    </xf>
    <xf numFmtId="164" fontId="0" fillId="2" borderId="9" xfId="0" applyNumberFormat="1" applyFill="1" applyBorder="1" applyAlignment="1" applyProtection="1">
      <alignment horizontal="center"/>
      <protection locked="0"/>
    </xf>
    <xf numFmtId="0" fontId="0" fillId="4" borderId="4" xfId="0" applyFont="1" applyFill="1" applyBorder="1" applyAlignment="1" applyProtection="1">
      <alignment horizontal="left" vertical="center" wrapText="1"/>
    </xf>
    <xf numFmtId="0" fontId="7" fillId="0" borderId="2" xfId="0" applyFont="1" applyBorder="1" applyAlignment="1" applyProtection="1">
      <alignment horizontal="center" vertical="center" shrinkToFit="1"/>
    </xf>
    <xf numFmtId="0" fontId="0" fillId="5" borderId="2" xfId="0" applyFont="1" applyFill="1" applyBorder="1" applyAlignment="1" applyProtection="1">
      <alignment horizontal="left" vertical="center" wrapText="1"/>
    </xf>
    <xf numFmtId="0" fontId="0" fillId="6" borderId="2" xfId="0" applyFont="1" applyFill="1" applyBorder="1" applyAlignment="1" applyProtection="1">
      <alignment horizontal="left" vertical="center" wrapText="1"/>
    </xf>
    <xf numFmtId="0" fontId="0" fillId="4" borderId="4" xfId="0" applyFont="1" applyFill="1" applyBorder="1" applyAlignment="1" applyProtection="1">
      <alignment horizontal="left" vertical="center" wrapText="1"/>
    </xf>
    <xf numFmtId="0" fontId="7" fillId="0" borderId="2" xfId="0" applyFont="1" applyBorder="1" applyAlignment="1" applyProtection="1">
      <alignment horizontal="center" vertical="center" shrinkToFit="1"/>
    </xf>
    <xf numFmtId="0" fontId="0" fillId="2" borderId="4" xfId="0" applyFont="1" applyFill="1" applyBorder="1" applyAlignment="1" applyProtection="1">
      <alignment horizontal="left" vertical="center" wrapText="1"/>
    </xf>
    <xf numFmtId="164" fontId="0" fillId="2" borderId="10" xfId="0" applyNumberFormat="1" applyFill="1" applyBorder="1" applyAlignment="1" applyProtection="1">
      <alignment horizontal="center" shrinkToFit="1"/>
      <protection locked="0"/>
    </xf>
    <xf numFmtId="0" fontId="0" fillId="2" borderId="4" xfId="0" applyFont="1" applyFill="1" applyBorder="1" applyAlignment="1" applyProtection="1">
      <alignment vertical="center" shrinkToFit="1"/>
    </xf>
    <xf numFmtId="0" fontId="0" fillId="5" borderId="2" xfId="0" applyFont="1" applyFill="1" applyBorder="1" applyAlignment="1" applyProtection="1">
      <alignment vertical="center" wrapText="1"/>
    </xf>
    <xf numFmtId="0" fontId="0" fillId="6" borderId="2" xfId="0" applyFont="1" applyFill="1" applyBorder="1" applyAlignment="1" applyProtection="1">
      <alignment vertical="center" wrapText="1"/>
    </xf>
    <xf numFmtId="0" fontId="0" fillId="5" borderId="2" xfId="0" applyFont="1" applyFill="1" applyBorder="1" applyAlignment="1" applyProtection="1">
      <alignment horizontal="left" vertical="center" wrapText="1"/>
    </xf>
    <xf numFmtId="0" fontId="0" fillId="6" borderId="2" xfId="0" applyFont="1" applyFill="1" applyBorder="1" applyAlignment="1" applyProtection="1">
      <alignment horizontal="left" vertical="center" wrapText="1"/>
    </xf>
    <xf numFmtId="0" fontId="0" fillId="2" borderId="4" xfId="0" applyFont="1" applyFill="1" applyBorder="1" applyAlignment="1" applyProtection="1">
      <alignment horizontal="left" vertical="center" wrapText="1"/>
    </xf>
    <xf numFmtId="0" fontId="0" fillId="4" borderId="4" xfId="0" applyFont="1" applyFill="1" applyBorder="1" applyAlignment="1" applyProtection="1">
      <alignment horizontal="left" vertical="center" wrapText="1"/>
    </xf>
    <xf numFmtId="0" fontId="0" fillId="4" borderId="4" xfId="0" applyFont="1" applyFill="1" applyBorder="1" applyAlignment="1" applyProtection="1">
      <alignment vertical="center"/>
    </xf>
    <xf numFmtId="164" fontId="0" fillId="4" borderId="11" xfId="0" applyNumberFormat="1" applyFill="1" applyBorder="1" applyAlignment="1" applyProtection="1">
      <alignment horizontal="center"/>
    </xf>
    <xf numFmtId="164" fontId="0" fillId="2" borderId="12" xfId="0" applyNumberFormat="1" applyFill="1" applyBorder="1" applyAlignment="1" applyProtection="1">
      <alignment horizontal="center"/>
      <protection locked="0"/>
    </xf>
    <xf numFmtId="0" fontId="0" fillId="2" borderId="13" xfId="0" applyNumberFormat="1" applyFill="1" applyBorder="1" applyAlignment="1" applyProtection="1">
      <alignment horizontal="center"/>
      <protection locked="0"/>
    </xf>
    <xf numFmtId="164" fontId="0" fillId="2" borderId="14" xfId="0" applyNumberFormat="1" applyFill="1" applyBorder="1" applyAlignment="1" applyProtection="1">
      <alignment horizontal="center"/>
      <protection locked="0"/>
    </xf>
    <xf numFmtId="0" fontId="7" fillId="0" borderId="0" xfId="0" applyFont="1" applyFill="1" applyBorder="1" applyAlignment="1" applyProtection="1">
      <alignment vertical="center" wrapText="1"/>
    </xf>
    <xf numFmtId="164" fontId="0" fillId="2" borderId="6" xfId="0" applyNumberFormat="1" applyFill="1" applyBorder="1" applyAlignment="1" applyProtection="1">
      <alignment horizontal="center" vertical="center" shrinkToFit="1"/>
      <protection locked="0"/>
    </xf>
    <xf numFmtId="0" fontId="15" fillId="0" borderId="0" xfId="0" applyFont="1" applyAlignment="1" applyProtection="1">
      <alignment horizontal="left" vertical="center" wrapText="1"/>
    </xf>
    <xf numFmtId="0" fontId="0" fillId="0" borderId="0" xfId="0" applyAlignment="1" applyProtection="1">
      <alignment vertical="center" shrinkToFit="1"/>
    </xf>
    <xf numFmtId="0" fontId="11" fillId="0" borderId="0" xfId="0" applyFont="1" applyBorder="1" applyAlignment="1" applyProtection="1">
      <alignment vertical="center" wrapText="1"/>
    </xf>
    <xf numFmtId="0" fontId="16" fillId="0" borderId="0" xfId="0" applyFont="1" applyBorder="1" applyAlignment="1" applyProtection="1">
      <alignment vertical="center" wrapText="1"/>
    </xf>
    <xf numFmtId="0" fontId="7" fillId="0" borderId="2" xfId="0" applyFont="1" applyBorder="1" applyAlignment="1" applyProtection="1">
      <alignment vertical="center"/>
    </xf>
    <xf numFmtId="0" fontId="0" fillId="4" borderId="4" xfId="0" applyFont="1" applyFill="1" applyBorder="1" applyAlignment="1" applyProtection="1">
      <alignment vertical="center" wrapText="1"/>
    </xf>
    <xf numFmtId="0" fontId="0" fillId="2" borderId="4" xfId="0" applyFont="1" applyFill="1" applyBorder="1" applyAlignment="1" applyProtection="1">
      <alignment vertical="center" wrapText="1"/>
    </xf>
    <xf numFmtId="164" fontId="0" fillId="2" borderId="1" xfId="0" applyNumberFormat="1" applyFont="1" applyFill="1" applyBorder="1" applyAlignment="1" applyProtection="1">
      <alignment horizontal="center" vertical="center"/>
      <protection locked="0"/>
    </xf>
    <xf numFmtId="0" fontId="0" fillId="3" borderId="2" xfId="0" applyFont="1" applyFill="1" applyBorder="1" applyAlignment="1" applyProtection="1">
      <alignment horizontal="justify" vertical="center" wrapText="1"/>
    </xf>
    <xf numFmtId="0" fontId="6" fillId="0" borderId="0" xfId="0" applyFont="1" applyBorder="1" applyAlignment="1" applyProtection="1">
      <alignment horizontal="left" vertical="center"/>
    </xf>
    <xf numFmtId="49" fontId="0" fillId="0" borderId="0" xfId="0" applyNumberFormat="1" applyFont="1" applyBorder="1" applyAlignment="1" applyProtection="1">
      <alignment horizontal="right" vertical="center"/>
    </xf>
    <xf numFmtId="0" fontId="1"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0" fillId="0" borderId="0" xfId="0" applyFont="1" applyBorder="1" applyAlignment="1" applyProtection="1">
      <alignment horizontal="left" vertical="center" wrapText="1"/>
    </xf>
    <xf numFmtId="0" fontId="17" fillId="0" borderId="0" xfId="2" applyFont="1" applyAlignment="1" applyProtection="1">
      <alignment horizontal="center"/>
    </xf>
  </cellXfs>
  <cellStyles count="3">
    <cellStyle name="Lien hypertexte" xfId="2" builtinId="8"/>
    <cellStyle name="Milliers"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CFFFF"/>
      <rgbColor rgb="FF660066"/>
      <rgbColor rgb="FFFF66FF"/>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66CCFF"/>
      <rgbColor rgb="FFFF9999"/>
      <rgbColor rgb="FFCC99FF"/>
      <rgbColor rgb="FFFFCC99"/>
      <rgbColor rgb="FF3366FF"/>
      <rgbColor rgb="FF33CCCC"/>
      <rgbColor rgb="FFAECF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1225630</xdr:colOff>
      <xdr:row>0</xdr:row>
      <xdr:rowOff>905990</xdr:rowOff>
    </xdr:to>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525" y="0"/>
          <a:ext cx="2521030" cy="899640"/>
        </a:xfrm>
        <a:prstGeom prst="rect">
          <a:avLst/>
        </a:prstGeom>
        <a:noFill/>
        <a:ln w="0">
          <a:noFill/>
        </a:ln>
      </xdr:spPr>
    </xdr:pic>
    <xdr:clientData/>
  </xdr:twoCellAnchor>
  <xdr:twoCellAnchor editAs="oneCell">
    <xdr:from>
      <xdr:col>5</xdr:col>
      <xdr:colOff>1107685</xdr:colOff>
      <xdr:row>0</xdr:row>
      <xdr:rowOff>0</xdr:rowOff>
    </xdr:from>
    <xdr:to>
      <xdr:col>7</xdr:col>
      <xdr:colOff>340</xdr:colOff>
      <xdr:row>0</xdr:row>
      <xdr:rowOff>1259640</xdr:rowOff>
    </xdr:to>
    <xdr:pic>
      <xdr:nvPicPr>
        <xdr:cNvPr id="3" name="Image 3">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7537060" y="0"/>
          <a:ext cx="1464405" cy="12596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67236</xdr:colOff>
      <xdr:row>1</xdr:row>
      <xdr:rowOff>168088</xdr:rowOff>
    </xdr:from>
    <xdr:to>
      <xdr:col>0</xdr:col>
      <xdr:colOff>5648476</xdr:colOff>
      <xdr:row>16</xdr:row>
      <xdr:rowOff>211236</xdr:rowOff>
    </xdr:to>
    <xdr:pic>
      <xdr:nvPicPr>
        <xdr:cNvPr id="3" name="Image 2">
          <a:extLst>
            <a:ext uri="{FF2B5EF4-FFF2-40B4-BE49-F238E27FC236}">
              <a16:creationId xmlns:a16="http://schemas.microsoft.com/office/drawing/2014/main" id="{712B30BC-E0F7-4073-8BAD-61418BD337C6}"/>
            </a:ext>
          </a:extLst>
        </xdr:cNvPr>
        <xdr:cNvPicPr>
          <a:picLocks noChangeAspect="1"/>
        </xdr:cNvPicPr>
      </xdr:nvPicPr>
      <xdr:blipFill>
        <a:blip xmlns:r="http://schemas.openxmlformats.org/officeDocument/2006/relationships" r:embed="rId1"/>
        <a:stretch>
          <a:fillRect/>
        </a:stretch>
      </xdr:blipFill>
      <xdr:spPr>
        <a:xfrm>
          <a:off x="67236" y="1770529"/>
          <a:ext cx="5581240" cy="3236825"/>
        </a:xfrm>
        <a:prstGeom prst="rect">
          <a:avLst/>
        </a:prstGeom>
      </xdr:spPr>
    </xdr:pic>
    <xdr:clientData/>
  </xdr:twoCellAnchor>
  <xdr:twoCellAnchor editAs="oneCell">
    <xdr:from>
      <xdr:col>0</xdr:col>
      <xdr:colOff>5703794</xdr:colOff>
      <xdr:row>1</xdr:row>
      <xdr:rowOff>142502</xdr:rowOff>
    </xdr:from>
    <xdr:to>
      <xdr:col>7</xdr:col>
      <xdr:colOff>619088</xdr:colOff>
      <xdr:row>16</xdr:row>
      <xdr:rowOff>198350</xdr:rowOff>
    </xdr:to>
    <xdr:pic>
      <xdr:nvPicPr>
        <xdr:cNvPr id="5" name="Image 4">
          <a:extLst>
            <a:ext uri="{FF2B5EF4-FFF2-40B4-BE49-F238E27FC236}">
              <a16:creationId xmlns:a16="http://schemas.microsoft.com/office/drawing/2014/main" id="{45B7BCCA-8B7C-45C7-A254-145676AFAC2A}"/>
            </a:ext>
          </a:extLst>
        </xdr:cNvPr>
        <xdr:cNvPicPr>
          <a:picLocks noChangeAspect="1"/>
        </xdr:cNvPicPr>
      </xdr:nvPicPr>
      <xdr:blipFill>
        <a:blip xmlns:r="http://schemas.openxmlformats.org/officeDocument/2006/relationships" r:embed="rId2"/>
        <a:stretch>
          <a:fillRect/>
        </a:stretch>
      </xdr:blipFill>
      <xdr:spPr>
        <a:xfrm>
          <a:off x="5703794" y="1744943"/>
          <a:ext cx="5762588" cy="3249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22412</xdr:colOff>
      <xdr:row>7</xdr:row>
      <xdr:rowOff>123265</xdr:rowOff>
    </xdr:from>
    <xdr:to>
      <xdr:col>0</xdr:col>
      <xdr:colOff>5786617</xdr:colOff>
      <xdr:row>22</xdr:row>
      <xdr:rowOff>172763</xdr:rowOff>
    </xdr:to>
    <xdr:pic>
      <xdr:nvPicPr>
        <xdr:cNvPr id="4" name="Image 3">
          <a:extLst>
            <a:ext uri="{FF2B5EF4-FFF2-40B4-BE49-F238E27FC236}">
              <a16:creationId xmlns:a16="http://schemas.microsoft.com/office/drawing/2014/main" id="{9322B5EA-E7D4-4547-BD63-12A2CB737854}"/>
            </a:ext>
          </a:extLst>
        </xdr:cNvPr>
        <xdr:cNvPicPr>
          <a:picLocks noChangeAspect="1"/>
        </xdr:cNvPicPr>
      </xdr:nvPicPr>
      <xdr:blipFill>
        <a:blip xmlns:r="http://schemas.openxmlformats.org/officeDocument/2006/relationships" r:embed="rId1"/>
        <a:stretch>
          <a:fillRect/>
        </a:stretch>
      </xdr:blipFill>
      <xdr:spPr>
        <a:xfrm>
          <a:off x="22412" y="2857500"/>
          <a:ext cx="5764205" cy="3243175"/>
        </a:xfrm>
        <a:prstGeom prst="rect">
          <a:avLst/>
        </a:prstGeom>
      </xdr:spPr>
    </xdr:pic>
    <xdr:clientData/>
  </xdr:twoCellAnchor>
  <xdr:twoCellAnchor editAs="oneCell">
    <xdr:from>
      <xdr:col>0</xdr:col>
      <xdr:colOff>5799791</xdr:colOff>
      <xdr:row>7</xdr:row>
      <xdr:rowOff>107203</xdr:rowOff>
    </xdr:from>
    <xdr:to>
      <xdr:col>3</xdr:col>
      <xdr:colOff>3729099</xdr:colOff>
      <xdr:row>22</xdr:row>
      <xdr:rowOff>189526</xdr:rowOff>
    </xdr:to>
    <xdr:pic>
      <xdr:nvPicPr>
        <xdr:cNvPr id="5" name="Image 4">
          <a:extLst>
            <a:ext uri="{FF2B5EF4-FFF2-40B4-BE49-F238E27FC236}">
              <a16:creationId xmlns:a16="http://schemas.microsoft.com/office/drawing/2014/main" id="{E6DFC68F-5E00-49A4-B7E3-DE403AB677FE}"/>
            </a:ext>
          </a:extLst>
        </xdr:cNvPr>
        <xdr:cNvPicPr>
          <a:picLocks noChangeAspect="1"/>
        </xdr:cNvPicPr>
      </xdr:nvPicPr>
      <xdr:blipFill>
        <a:blip xmlns:r="http://schemas.openxmlformats.org/officeDocument/2006/relationships" r:embed="rId2"/>
        <a:stretch>
          <a:fillRect/>
        </a:stretch>
      </xdr:blipFill>
      <xdr:spPr>
        <a:xfrm>
          <a:off x="5799791" y="2841438"/>
          <a:ext cx="6012671" cy="3276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35</xdr:row>
      <xdr:rowOff>136071</xdr:rowOff>
    </xdr:from>
    <xdr:to>
      <xdr:col>0</xdr:col>
      <xdr:colOff>4408855</xdr:colOff>
      <xdr:row>55</xdr:row>
      <xdr:rowOff>107182</xdr:rowOff>
    </xdr:to>
    <xdr:pic>
      <xdr:nvPicPr>
        <xdr:cNvPr id="4" name="Image 3">
          <a:extLst>
            <a:ext uri="{FF2B5EF4-FFF2-40B4-BE49-F238E27FC236}">
              <a16:creationId xmlns:a16="http://schemas.microsoft.com/office/drawing/2014/main" id="{BC938A95-FCE8-4420-9596-A0C280108BE6}"/>
            </a:ext>
          </a:extLst>
        </xdr:cNvPr>
        <xdr:cNvPicPr>
          <a:picLocks noChangeAspect="1"/>
        </xdr:cNvPicPr>
      </xdr:nvPicPr>
      <xdr:blipFill>
        <a:blip xmlns:r="http://schemas.openxmlformats.org/officeDocument/2006/relationships" r:embed="rId1"/>
        <a:stretch>
          <a:fillRect/>
        </a:stretch>
      </xdr:blipFill>
      <xdr:spPr>
        <a:xfrm>
          <a:off x="1" y="9225642"/>
          <a:ext cx="4405679" cy="3240000"/>
        </a:xfrm>
        <a:prstGeom prst="rect">
          <a:avLst/>
        </a:prstGeom>
      </xdr:spPr>
    </xdr:pic>
    <xdr:clientData/>
  </xdr:twoCellAnchor>
  <xdr:twoCellAnchor editAs="oneCell">
    <xdr:from>
      <xdr:col>0</xdr:col>
      <xdr:colOff>4581529</xdr:colOff>
      <xdr:row>36</xdr:row>
      <xdr:rowOff>0</xdr:rowOff>
    </xdr:from>
    <xdr:to>
      <xdr:col>3</xdr:col>
      <xdr:colOff>1838920</xdr:colOff>
      <xdr:row>55</xdr:row>
      <xdr:rowOff>143921</xdr:rowOff>
    </xdr:to>
    <xdr:pic>
      <xdr:nvPicPr>
        <xdr:cNvPr id="5" name="Image 4">
          <a:extLst>
            <a:ext uri="{FF2B5EF4-FFF2-40B4-BE49-F238E27FC236}">
              <a16:creationId xmlns:a16="http://schemas.microsoft.com/office/drawing/2014/main" id="{D75D9D75-8EFF-47CE-9A63-57004B5CC81C}"/>
            </a:ext>
          </a:extLst>
        </xdr:cNvPr>
        <xdr:cNvPicPr>
          <a:picLocks noChangeAspect="1"/>
        </xdr:cNvPicPr>
      </xdr:nvPicPr>
      <xdr:blipFill>
        <a:blip xmlns:r="http://schemas.openxmlformats.org/officeDocument/2006/relationships" r:embed="rId2"/>
        <a:stretch>
          <a:fillRect/>
        </a:stretch>
      </xdr:blipFill>
      <xdr:spPr>
        <a:xfrm>
          <a:off x="4581529" y="12232821"/>
          <a:ext cx="5312793" cy="3246350"/>
        </a:xfrm>
        <a:prstGeom prst="rect">
          <a:avLst/>
        </a:prstGeom>
      </xdr:spPr>
    </xdr:pic>
    <xdr:clientData/>
  </xdr:twoCellAnchor>
  <xdr:twoCellAnchor editAs="oneCell">
    <xdr:from>
      <xdr:col>0</xdr:col>
      <xdr:colOff>1</xdr:colOff>
      <xdr:row>4</xdr:row>
      <xdr:rowOff>0</xdr:rowOff>
    </xdr:from>
    <xdr:to>
      <xdr:col>0</xdr:col>
      <xdr:colOff>4822050</xdr:colOff>
      <xdr:row>19</xdr:row>
      <xdr:rowOff>102353</xdr:rowOff>
    </xdr:to>
    <xdr:pic>
      <xdr:nvPicPr>
        <xdr:cNvPr id="3" name="Image 2">
          <a:extLst>
            <a:ext uri="{FF2B5EF4-FFF2-40B4-BE49-F238E27FC236}">
              <a16:creationId xmlns:a16="http://schemas.microsoft.com/office/drawing/2014/main" id="{5366A705-EB31-4F2B-9E4E-B70E482C52CA}"/>
            </a:ext>
          </a:extLst>
        </xdr:cNvPr>
        <xdr:cNvPicPr>
          <a:picLocks noChangeAspect="1"/>
        </xdr:cNvPicPr>
      </xdr:nvPicPr>
      <xdr:blipFill>
        <a:blip xmlns:r="http://schemas.openxmlformats.org/officeDocument/2006/relationships" r:embed="rId3"/>
        <a:stretch>
          <a:fillRect/>
        </a:stretch>
      </xdr:blipFill>
      <xdr:spPr>
        <a:xfrm>
          <a:off x="1" y="2902324"/>
          <a:ext cx="4822049" cy="3240000"/>
        </a:xfrm>
        <a:prstGeom prst="rect">
          <a:avLst/>
        </a:prstGeom>
      </xdr:spPr>
    </xdr:pic>
    <xdr:clientData/>
  </xdr:twoCellAnchor>
  <xdr:twoCellAnchor editAs="oneCell">
    <xdr:from>
      <xdr:col>0</xdr:col>
      <xdr:colOff>4874560</xdr:colOff>
      <xdr:row>4</xdr:row>
      <xdr:rowOff>11206</xdr:rowOff>
    </xdr:from>
    <xdr:to>
      <xdr:col>3</xdr:col>
      <xdr:colOff>2060632</xdr:colOff>
      <xdr:row>19</xdr:row>
      <xdr:rowOff>116734</xdr:rowOff>
    </xdr:to>
    <xdr:pic>
      <xdr:nvPicPr>
        <xdr:cNvPr id="7" name="Image 6">
          <a:extLst>
            <a:ext uri="{FF2B5EF4-FFF2-40B4-BE49-F238E27FC236}">
              <a16:creationId xmlns:a16="http://schemas.microsoft.com/office/drawing/2014/main" id="{E8F6E2C3-EF3C-4F97-9DA2-1DE753BF9EC4}"/>
            </a:ext>
          </a:extLst>
        </xdr:cNvPr>
        <xdr:cNvPicPr>
          <a:picLocks noChangeAspect="1"/>
        </xdr:cNvPicPr>
      </xdr:nvPicPr>
      <xdr:blipFill>
        <a:blip xmlns:r="http://schemas.openxmlformats.org/officeDocument/2006/relationships" r:embed="rId4"/>
        <a:stretch>
          <a:fillRect/>
        </a:stretch>
      </xdr:blipFill>
      <xdr:spPr>
        <a:xfrm>
          <a:off x="4874560" y="2913530"/>
          <a:ext cx="5153454" cy="32431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1571625</xdr:colOff>
      <xdr:row>1</xdr:row>
      <xdr:rowOff>123825</xdr:rowOff>
    </xdr:from>
    <xdr:to>
      <xdr:col>0</xdr:col>
      <xdr:colOff>5503536</xdr:colOff>
      <xdr:row>17</xdr:row>
      <xdr:rowOff>97000</xdr:rowOff>
    </xdr:to>
    <xdr:pic>
      <xdr:nvPicPr>
        <xdr:cNvPr id="2" name="Image 1">
          <a:extLst>
            <a:ext uri="{FF2B5EF4-FFF2-40B4-BE49-F238E27FC236}">
              <a16:creationId xmlns:a16="http://schemas.microsoft.com/office/drawing/2014/main" id="{5C1079BA-59F5-46BF-AACB-A934FDE90BF3}"/>
            </a:ext>
          </a:extLst>
        </xdr:cNvPr>
        <xdr:cNvPicPr>
          <a:picLocks noChangeAspect="1"/>
        </xdr:cNvPicPr>
      </xdr:nvPicPr>
      <xdr:blipFill>
        <a:blip xmlns:r="http://schemas.openxmlformats.org/officeDocument/2006/relationships" r:embed="rId1"/>
        <a:stretch>
          <a:fillRect/>
        </a:stretch>
      </xdr:blipFill>
      <xdr:spPr>
        <a:xfrm>
          <a:off x="1571625" y="1876425"/>
          <a:ext cx="3931911" cy="3325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874059</xdr:colOff>
      <xdr:row>12</xdr:row>
      <xdr:rowOff>11206</xdr:rowOff>
    </xdr:from>
    <xdr:to>
      <xdr:col>0</xdr:col>
      <xdr:colOff>6209527</xdr:colOff>
      <xdr:row>32</xdr:row>
      <xdr:rowOff>110384</xdr:rowOff>
    </xdr:to>
    <xdr:pic>
      <xdr:nvPicPr>
        <xdr:cNvPr id="2" name="Image 1">
          <a:extLst>
            <a:ext uri="{FF2B5EF4-FFF2-40B4-BE49-F238E27FC236}">
              <a16:creationId xmlns:a16="http://schemas.microsoft.com/office/drawing/2014/main" id="{6E8009BE-B44D-4594-B1CD-D66C0F3BB65C}"/>
            </a:ext>
          </a:extLst>
        </xdr:cNvPr>
        <xdr:cNvPicPr>
          <a:picLocks noChangeAspect="1"/>
        </xdr:cNvPicPr>
      </xdr:nvPicPr>
      <xdr:blipFill>
        <a:blip xmlns:r="http://schemas.openxmlformats.org/officeDocument/2006/relationships" r:embed="rId1"/>
        <a:stretch>
          <a:fillRect/>
        </a:stretch>
      </xdr:blipFill>
      <xdr:spPr>
        <a:xfrm>
          <a:off x="874059" y="3832412"/>
          <a:ext cx="5335468" cy="32368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46314</xdr:colOff>
      <xdr:row>1</xdr:row>
      <xdr:rowOff>64061</xdr:rowOff>
    </xdr:from>
    <xdr:to>
      <xdr:col>0</xdr:col>
      <xdr:colOff>5018615</xdr:colOff>
      <xdr:row>16</xdr:row>
      <xdr:rowOff>113561</xdr:rowOff>
    </xdr:to>
    <xdr:pic>
      <xdr:nvPicPr>
        <xdr:cNvPr id="3" name="Image 2">
          <a:extLst>
            <a:ext uri="{FF2B5EF4-FFF2-40B4-BE49-F238E27FC236}">
              <a16:creationId xmlns:a16="http://schemas.microsoft.com/office/drawing/2014/main" id="{49738696-306D-43DF-B387-3B3A30B0807A}"/>
            </a:ext>
          </a:extLst>
        </xdr:cNvPr>
        <xdr:cNvPicPr>
          <a:picLocks noChangeAspect="1"/>
        </xdr:cNvPicPr>
      </xdr:nvPicPr>
      <xdr:blipFill>
        <a:blip xmlns:r="http://schemas.openxmlformats.org/officeDocument/2006/relationships" r:embed="rId1"/>
        <a:stretch>
          <a:fillRect/>
        </a:stretch>
      </xdr:blipFill>
      <xdr:spPr>
        <a:xfrm>
          <a:off x="46314" y="1969061"/>
          <a:ext cx="4972301" cy="3243176"/>
        </a:xfrm>
        <a:prstGeom prst="rect">
          <a:avLst/>
        </a:prstGeom>
      </xdr:spPr>
    </xdr:pic>
    <xdr:clientData/>
  </xdr:twoCellAnchor>
  <xdr:twoCellAnchor editAs="oneCell">
    <xdr:from>
      <xdr:col>0</xdr:col>
      <xdr:colOff>5053853</xdr:colOff>
      <xdr:row>1</xdr:row>
      <xdr:rowOff>67236</xdr:rowOff>
    </xdr:from>
    <xdr:to>
      <xdr:col>6</xdr:col>
      <xdr:colOff>413747</xdr:colOff>
      <xdr:row>16</xdr:row>
      <xdr:rowOff>116735</xdr:rowOff>
    </xdr:to>
    <xdr:pic>
      <xdr:nvPicPr>
        <xdr:cNvPr id="2" name="Image 1">
          <a:extLst>
            <a:ext uri="{FF2B5EF4-FFF2-40B4-BE49-F238E27FC236}">
              <a16:creationId xmlns:a16="http://schemas.microsoft.com/office/drawing/2014/main" id="{D5925C1A-0703-4A1B-B78B-7FA469EAB4D9}"/>
            </a:ext>
          </a:extLst>
        </xdr:cNvPr>
        <xdr:cNvPicPr>
          <a:picLocks noChangeAspect="1"/>
        </xdr:cNvPicPr>
      </xdr:nvPicPr>
      <xdr:blipFill>
        <a:blip xmlns:r="http://schemas.openxmlformats.org/officeDocument/2006/relationships" r:embed="rId2"/>
        <a:stretch>
          <a:fillRect/>
        </a:stretch>
      </xdr:blipFill>
      <xdr:spPr>
        <a:xfrm>
          <a:off x="5053853" y="1972236"/>
          <a:ext cx="5467600" cy="32431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1</xdr:row>
      <xdr:rowOff>180720</xdr:rowOff>
    </xdr:from>
    <xdr:to>
      <xdr:col>0</xdr:col>
      <xdr:colOff>6473949</xdr:colOff>
      <xdr:row>17</xdr:row>
      <xdr:rowOff>95629</xdr:rowOff>
    </xdr:to>
    <xdr:pic>
      <xdr:nvPicPr>
        <xdr:cNvPr id="10" name="Image 11">
          <a:extLst>
            <a:ext uri="{FF2B5EF4-FFF2-40B4-BE49-F238E27FC236}">
              <a16:creationId xmlns:a16="http://schemas.microsoft.com/office/drawing/2014/main" id="{00000000-0008-0000-0700-00000A000000}"/>
            </a:ext>
          </a:extLst>
        </xdr:cNvPr>
        <xdr:cNvPicPr/>
      </xdr:nvPicPr>
      <xdr:blipFill>
        <a:blip xmlns:r="http://schemas.openxmlformats.org/officeDocument/2006/relationships" r:embed="rId1"/>
        <a:stretch/>
      </xdr:blipFill>
      <xdr:spPr>
        <a:xfrm>
          <a:off x="0" y="1462265"/>
          <a:ext cx="6189845" cy="3240000"/>
        </a:xfrm>
        <a:prstGeom prst="rect">
          <a:avLst/>
        </a:prstGeom>
        <a:noFill/>
        <a:ln w="0">
          <a:noFill/>
        </a:ln>
      </xdr:spPr>
    </xdr:pic>
    <xdr:clientData/>
  </xdr:twoCellAnchor>
</xdr:wsDr>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strmtg.developpement-durable.gouv.fr/fiches-techniques-et-rapports-tramway-a554.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110"/>
  <sheetViews>
    <sheetView tabSelected="1" zoomScaleNormal="100" workbookViewId="0">
      <selection activeCell="A7" sqref="A7:G7"/>
    </sheetView>
  </sheetViews>
  <sheetFormatPr baseColWidth="10" defaultColWidth="10.28515625" defaultRowHeight="12" customHeight="1" x14ac:dyDescent="0.2"/>
  <cols>
    <col min="1" max="7" width="18.42578125" style="1" customWidth="1"/>
    <col min="8" max="16384" width="10.28515625" style="1"/>
  </cols>
  <sheetData>
    <row r="1" spans="1:7" ht="99.75" customHeight="1" x14ac:dyDescent="0.2"/>
    <row r="2" spans="1:7" ht="12.75" x14ac:dyDescent="0.2">
      <c r="A2" s="2" t="s">
        <v>82</v>
      </c>
      <c r="F2" s="80" t="s">
        <v>94</v>
      </c>
      <c r="G2" s="80" t="s">
        <v>0</v>
      </c>
    </row>
    <row r="3" spans="1:7" ht="12.75" x14ac:dyDescent="0.2">
      <c r="F3" s="3"/>
    </row>
    <row r="4" spans="1:7" ht="20.25" x14ac:dyDescent="0.2">
      <c r="A4" s="81" t="s">
        <v>1</v>
      </c>
      <c r="B4" s="81"/>
      <c r="C4" s="81"/>
      <c r="D4" s="81"/>
      <c r="E4" s="81"/>
      <c r="F4" s="81"/>
      <c r="G4" s="81"/>
    </row>
    <row r="5" spans="1:7" ht="18" x14ac:dyDescent="0.2">
      <c r="A5" s="82" t="s">
        <v>2</v>
      </c>
      <c r="B5" s="82"/>
      <c r="C5" s="82" t="s">
        <v>3</v>
      </c>
      <c r="D5" s="82"/>
      <c r="E5" s="82"/>
      <c r="F5" s="82"/>
      <c r="G5" s="82"/>
    </row>
    <row r="6" spans="1:7" ht="12.75" x14ac:dyDescent="0.2"/>
    <row r="7" spans="1:7" ht="137.44999999999999" customHeight="1" x14ac:dyDescent="0.2">
      <c r="A7" s="83" t="s">
        <v>83</v>
      </c>
      <c r="B7" s="83"/>
      <c r="C7" s="83"/>
      <c r="D7" s="83"/>
      <c r="E7" s="83"/>
      <c r="F7" s="83"/>
      <c r="G7" s="83"/>
    </row>
    <row r="8" spans="1:7" ht="12.75" x14ac:dyDescent="0.2">
      <c r="A8" s="4"/>
      <c r="B8" s="4"/>
      <c r="C8" s="4"/>
      <c r="D8" s="4"/>
      <c r="E8" s="4"/>
      <c r="F8" s="4"/>
      <c r="G8" s="4"/>
    </row>
    <row r="9" spans="1:7" ht="16.5" customHeight="1" x14ac:dyDescent="0.2">
      <c r="A9" s="77" t="s">
        <v>4</v>
      </c>
      <c r="B9" s="77"/>
      <c r="C9" s="77"/>
      <c r="D9" s="77"/>
      <c r="E9" s="77"/>
      <c r="F9" s="77"/>
      <c r="G9" s="77"/>
    </row>
    <row r="10" spans="1:7" ht="12.75" x14ac:dyDescent="0.2">
      <c r="A10" s="4"/>
      <c r="B10" s="4"/>
      <c r="C10" s="4"/>
      <c r="D10" s="4"/>
      <c r="E10" s="4"/>
      <c r="F10" s="4"/>
      <c r="G10" s="4"/>
    </row>
    <row r="11" spans="1:7" ht="12.75" x14ac:dyDescent="0.2">
      <c r="A11" s="4"/>
      <c r="B11" s="4"/>
      <c r="C11" s="4"/>
      <c r="D11" s="4"/>
      <c r="E11" s="4"/>
      <c r="F11" s="4"/>
      <c r="G11" s="4"/>
    </row>
    <row r="12" spans="1:7" ht="20.25" x14ac:dyDescent="0.3">
      <c r="A12" s="5" t="s">
        <v>5</v>
      </c>
    </row>
    <row r="13" spans="1:7" ht="12.75" x14ac:dyDescent="0.2">
      <c r="A13" s="1" t="s">
        <v>6</v>
      </c>
    </row>
    <row r="14" spans="1:7" ht="12.75" x14ac:dyDescent="0.2">
      <c r="A14" s="6" t="s">
        <v>7</v>
      </c>
    </row>
    <row r="15" spans="1:7" ht="12.75" x14ac:dyDescent="0.2">
      <c r="A15" s="6" t="s">
        <v>8</v>
      </c>
    </row>
    <row r="16" spans="1:7" ht="12.75" x14ac:dyDescent="0.2">
      <c r="A16" s="6" t="s">
        <v>9</v>
      </c>
    </row>
    <row r="17" spans="1:7" ht="12.75" x14ac:dyDescent="0.2"/>
    <row r="18" spans="1:7" ht="12.75" x14ac:dyDescent="0.2">
      <c r="A18" s="1" t="s">
        <v>10</v>
      </c>
    </row>
    <row r="19" spans="1:7" ht="12.75" x14ac:dyDescent="0.2">
      <c r="A19" s="6" t="s">
        <v>11</v>
      </c>
    </row>
    <row r="20" spans="1:7" ht="12.75" x14ac:dyDescent="0.2">
      <c r="A20" s="6" t="s">
        <v>12</v>
      </c>
    </row>
    <row r="21" spans="1:7" ht="12.75" x14ac:dyDescent="0.2">
      <c r="A21" s="6" t="s">
        <v>13</v>
      </c>
    </row>
    <row r="22" spans="1:7" ht="12.75" x14ac:dyDescent="0.2"/>
    <row r="23" spans="1:7" ht="12.75" x14ac:dyDescent="0.2">
      <c r="A23" s="1" t="s">
        <v>14</v>
      </c>
    </row>
    <row r="24" spans="1:7" ht="12.75" x14ac:dyDescent="0.2">
      <c r="A24" s="6" t="s">
        <v>15</v>
      </c>
    </row>
    <row r="25" spans="1:7" ht="12.75" x14ac:dyDescent="0.2"/>
    <row r="26" spans="1:7" ht="40.5" customHeight="1" x14ac:dyDescent="0.2">
      <c r="A26" s="78" t="s">
        <v>16</v>
      </c>
      <c r="B26" s="78"/>
      <c r="C26" s="78"/>
      <c r="D26" s="78"/>
      <c r="E26" s="78"/>
      <c r="F26" s="78"/>
      <c r="G26" s="78"/>
    </row>
    <row r="27" spans="1:7" ht="12.75" x14ac:dyDescent="0.2"/>
    <row r="28" spans="1:7" ht="12.75" x14ac:dyDescent="0.2">
      <c r="A28" s="1" t="s">
        <v>17</v>
      </c>
    </row>
    <row r="29" spans="1:7" ht="12.75" x14ac:dyDescent="0.2">
      <c r="A29" s="79" t="s">
        <v>18</v>
      </c>
      <c r="B29" s="79"/>
      <c r="C29" s="79"/>
      <c r="D29" s="79"/>
      <c r="E29" s="79"/>
      <c r="F29" s="79"/>
      <c r="G29" s="79"/>
    </row>
    <row r="30" spans="1:7" ht="12.75" x14ac:dyDescent="0.2"/>
    <row r="31" spans="1:7" ht="12.75" x14ac:dyDescent="0.2"/>
    <row r="32" spans="1:7" ht="12.75" x14ac:dyDescent="0.2"/>
    <row r="33" spans="1:3" ht="12.75" x14ac:dyDescent="0.2"/>
    <row r="34" spans="1:3" ht="12.75" hidden="1" x14ac:dyDescent="0.2">
      <c r="A34" s="1" t="s">
        <v>19</v>
      </c>
      <c r="B34" s="1">
        <v>2.8</v>
      </c>
      <c r="C34" s="1" t="s">
        <v>20</v>
      </c>
    </row>
    <row r="35" spans="1:3" ht="12.75" hidden="1" x14ac:dyDescent="0.2">
      <c r="A35" s="1" t="s">
        <v>21</v>
      </c>
      <c r="B35" s="1">
        <v>1.5</v>
      </c>
      <c r="C35" s="1" t="s">
        <v>22</v>
      </c>
    </row>
    <row r="36" spans="1:3" ht="12.75" hidden="1" x14ac:dyDescent="0.2"/>
    <row r="37" spans="1:3" ht="51" hidden="1" x14ac:dyDescent="0.2">
      <c r="A37" s="7" t="s">
        <v>23</v>
      </c>
      <c r="B37" s="7" t="s">
        <v>24</v>
      </c>
    </row>
    <row r="38" spans="1:3" ht="12.75" hidden="1" x14ac:dyDescent="0.2">
      <c r="A38" s="8">
        <v>70</v>
      </c>
      <c r="B38" s="9">
        <f t="shared" ref="B38:B69" si="0">(((A38^2)/(3.6*3.6))/(2*$B$34))+((A38/3.6)*$B$35)</f>
        <v>96.682098765432102</v>
      </c>
    </row>
    <row r="39" spans="1:3" ht="12.75" hidden="1" x14ac:dyDescent="0.2">
      <c r="A39" s="8">
        <v>69</v>
      </c>
      <c r="B39" s="9">
        <f t="shared" si="0"/>
        <v>94.350198412698418</v>
      </c>
    </row>
    <row r="40" spans="1:3" ht="12.75" hidden="1" x14ac:dyDescent="0.2">
      <c r="A40" s="8">
        <v>68</v>
      </c>
      <c r="B40" s="9">
        <f t="shared" si="0"/>
        <v>92.045855379188723</v>
      </c>
    </row>
    <row r="41" spans="1:3" ht="12.75" hidden="1" x14ac:dyDescent="0.2">
      <c r="A41" s="8">
        <v>67</v>
      </c>
      <c r="B41" s="9">
        <f t="shared" si="0"/>
        <v>89.769069664903</v>
      </c>
    </row>
    <row r="42" spans="1:3" ht="12.75" hidden="1" x14ac:dyDescent="0.2">
      <c r="A42" s="8">
        <v>66</v>
      </c>
      <c r="B42" s="9">
        <f t="shared" si="0"/>
        <v>87.519841269841265</v>
      </c>
    </row>
    <row r="43" spans="1:3" ht="12.75" hidden="1" x14ac:dyDescent="0.2">
      <c r="A43" s="8">
        <v>65</v>
      </c>
      <c r="B43" s="9">
        <f t="shared" si="0"/>
        <v>85.298170194003518</v>
      </c>
    </row>
    <row r="44" spans="1:3" ht="12.75" hidden="1" x14ac:dyDescent="0.2">
      <c r="A44" s="8">
        <v>64</v>
      </c>
      <c r="B44" s="9">
        <f t="shared" si="0"/>
        <v>83.104056437389772</v>
      </c>
    </row>
    <row r="45" spans="1:3" ht="12.75" hidden="1" x14ac:dyDescent="0.2">
      <c r="A45" s="8">
        <v>63</v>
      </c>
      <c r="B45" s="9">
        <f t="shared" si="0"/>
        <v>80.9375</v>
      </c>
    </row>
    <row r="46" spans="1:3" ht="12.75" hidden="1" x14ac:dyDescent="0.2">
      <c r="A46" s="8">
        <v>62</v>
      </c>
      <c r="B46" s="9">
        <f t="shared" si="0"/>
        <v>78.798500881834215</v>
      </c>
    </row>
    <row r="47" spans="1:3" ht="12.75" hidden="1" x14ac:dyDescent="0.2">
      <c r="A47" s="8">
        <v>61</v>
      </c>
      <c r="B47" s="9">
        <f t="shared" si="0"/>
        <v>76.687059082892418</v>
      </c>
    </row>
    <row r="48" spans="1:3" ht="12.75" hidden="1" x14ac:dyDescent="0.2">
      <c r="A48" s="8">
        <v>60</v>
      </c>
      <c r="B48" s="9">
        <f t="shared" si="0"/>
        <v>74.603174603174608</v>
      </c>
    </row>
    <row r="49" spans="1:2" ht="12.75" hidden="1" x14ac:dyDescent="0.2">
      <c r="A49" s="8">
        <v>59</v>
      </c>
      <c r="B49" s="9">
        <f t="shared" si="0"/>
        <v>72.546847442680786</v>
      </c>
    </row>
    <row r="50" spans="1:2" ht="12.75" hidden="1" x14ac:dyDescent="0.2">
      <c r="A50" s="8">
        <v>58</v>
      </c>
      <c r="B50" s="9">
        <f t="shared" si="0"/>
        <v>70.518077601410937</v>
      </c>
    </row>
    <row r="51" spans="1:2" ht="12.75" hidden="1" x14ac:dyDescent="0.2">
      <c r="A51" s="8">
        <v>57</v>
      </c>
      <c r="B51" s="9">
        <f t="shared" si="0"/>
        <v>68.51686507936509</v>
      </c>
    </row>
    <row r="52" spans="1:2" ht="12.75" hidden="1" x14ac:dyDescent="0.2">
      <c r="A52" s="8">
        <v>56</v>
      </c>
      <c r="B52" s="9">
        <f t="shared" si="0"/>
        <v>66.543209876543202</v>
      </c>
    </row>
    <row r="53" spans="1:2" ht="12.75" hidden="1" x14ac:dyDescent="0.2">
      <c r="A53" s="8">
        <v>55</v>
      </c>
      <c r="B53" s="9">
        <f t="shared" si="0"/>
        <v>64.597111992945315</v>
      </c>
    </row>
    <row r="54" spans="1:2" ht="12.75" hidden="1" x14ac:dyDescent="0.2">
      <c r="A54" s="8">
        <v>54</v>
      </c>
      <c r="B54" s="9">
        <f t="shared" si="0"/>
        <v>62.678571428571423</v>
      </c>
    </row>
    <row r="55" spans="1:2" ht="12.75" hidden="1" x14ac:dyDescent="0.2">
      <c r="A55" s="8">
        <v>53</v>
      </c>
      <c r="B55" s="9">
        <f t="shared" si="0"/>
        <v>60.787588183421519</v>
      </c>
    </row>
    <row r="56" spans="1:2" ht="12.75" hidden="1" x14ac:dyDescent="0.2">
      <c r="A56" s="8">
        <v>52</v>
      </c>
      <c r="B56" s="9">
        <f t="shared" si="0"/>
        <v>58.924162257495595</v>
      </c>
    </row>
    <row r="57" spans="1:2" ht="12.75" hidden="1" x14ac:dyDescent="0.2">
      <c r="A57" s="8">
        <v>51</v>
      </c>
      <c r="B57" s="9">
        <f t="shared" si="0"/>
        <v>57.088293650793652</v>
      </c>
    </row>
    <row r="58" spans="1:2" ht="12.75" hidden="1" x14ac:dyDescent="0.2">
      <c r="A58" s="8">
        <v>50</v>
      </c>
      <c r="B58" s="9">
        <f t="shared" si="0"/>
        <v>55.279982363315696</v>
      </c>
    </row>
    <row r="59" spans="1:2" ht="12.75" hidden="1" x14ac:dyDescent="0.2">
      <c r="A59" s="8">
        <v>49</v>
      </c>
      <c r="B59" s="9">
        <f t="shared" si="0"/>
        <v>53.499228395061728</v>
      </c>
    </row>
    <row r="60" spans="1:2" ht="12.75" hidden="1" x14ac:dyDescent="0.2">
      <c r="A60" s="8">
        <v>48</v>
      </c>
      <c r="B60" s="9">
        <f t="shared" si="0"/>
        <v>51.746031746031747</v>
      </c>
    </row>
    <row r="61" spans="1:2" ht="12.75" hidden="1" x14ac:dyDescent="0.2">
      <c r="A61" s="8">
        <v>47</v>
      </c>
      <c r="B61" s="9">
        <f t="shared" si="0"/>
        <v>50.020392416225747</v>
      </c>
    </row>
    <row r="62" spans="1:2" ht="12.75" hidden="1" x14ac:dyDescent="0.2">
      <c r="A62" s="8">
        <v>46</v>
      </c>
      <c r="B62" s="9">
        <f t="shared" si="0"/>
        <v>48.322310405643734</v>
      </c>
    </row>
    <row r="63" spans="1:2" ht="12.75" hidden="1" x14ac:dyDescent="0.2">
      <c r="A63" s="8">
        <v>45</v>
      </c>
      <c r="B63" s="9">
        <f t="shared" si="0"/>
        <v>46.651785714285715</v>
      </c>
    </row>
    <row r="64" spans="1:2" ht="12.75" hidden="1" x14ac:dyDescent="0.2">
      <c r="A64" s="8">
        <v>44</v>
      </c>
      <c r="B64" s="9">
        <f t="shared" si="0"/>
        <v>45.00881834215167</v>
      </c>
    </row>
    <row r="65" spans="1:2" ht="12.75" hidden="1" x14ac:dyDescent="0.2">
      <c r="A65" s="8">
        <v>43</v>
      </c>
      <c r="B65" s="9">
        <f t="shared" si="0"/>
        <v>43.39340828924162</v>
      </c>
    </row>
    <row r="66" spans="1:2" ht="12.75" hidden="1" x14ac:dyDescent="0.2">
      <c r="A66" s="8">
        <v>42</v>
      </c>
      <c r="B66" s="9">
        <f t="shared" si="0"/>
        <v>41.805555555555557</v>
      </c>
    </row>
    <row r="67" spans="1:2" ht="12.75" hidden="1" x14ac:dyDescent="0.2">
      <c r="A67" s="8">
        <v>41</v>
      </c>
      <c r="B67" s="9">
        <f t="shared" si="0"/>
        <v>40.245260141093482</v>
      </c>
    </row>
    <row r="68" spans="1:2" ht="12.75" hidden="1" x14ac:dyDescent="0.2">
      <c r="A68" s="8">
        <v>40</v>
      </c>
      <c r="B68" s="9">
        <f t="shared" si="0"/>
        <v>38.71252204585538</v>
      </c>
    </row>
    <row r="69" spans="1:2" ht="12.75" hidden="1" x14ac:dyDescent="0.2">
      <c r="A69" s="8">
        <v>39</v>
      </c>
      <c r="B69" s="9">
        <f t="shared" si="0"/>
        <v>37.207341269841265</v>
      </c>
    </row>
    <row r="70" spans="1:2" ht="12.75" hidden="1" x14ac:dyDescent="0.2">
      <c r="A70" s="8">
        <v>38</v>
      </c>
      <c r="B70" s="9">
        <f t="shared" ref="B70:B101" si="1">(((A70^2)/(3.6*3.6))/(2*$B$34))+((A70/3.6)*$B$35)</f>
        <v>35.729717813051145</v>
      </c>
    </row>
    <row r="71" spans="1:2" ht="12.75" hidden="1" x14ac:dyDescent="0.2">
      <c r="A71" s="8">
        <v>37</v>
      </c>
      <c r="B71" s="9">
        <f t="shared" si="1"/>
        <v>34.279651675485006</v>
      </c>
    </row>
    <row r="72" spans="1:2" ht="12.75" hidden="1" x14ac:dyDescent="0.2">
      <c r="A72" s="8">
        <v>36</v>
      </c>
      <c r="B72" s="9">
        <f t="shared" si="1"/>
        <v>32.857142857142861</v>
      </c>
    </row>
    <row r="73" spans="1:2" ht="12.75" hidden="1" x14ac:dyDescent="0.2">
      <c r="A73" s="8">
        <v>35</v>
      </c>
      <c r="B73" s="9">
        <f t="shared" si="1"/>
        <v>31.46219135802469</v>
      </c>
    </row>
    <row r="74" spans="1:2" ht="12.75" hidden="1" x14ac:dyDescent="0.2">
      <c r="A74" s="8">
        <v>34</v>
      </c>
      <c r="B74" s="9">
        <f t="shared" si="1"/>
        <v>30.094797178130513</v>
      </c>
    </row>
    <row r="75" spans="1:2" ht="12.75" hidden="1" x14ac:dyDescent="0.2">
      <c r="A75" s="8">
        <v>33</v>
      </c>
      <c r="B75" s="9">
        <f t="shared" si="1"/>
        <v>28.754960317460316</v>
      </c>
    </row>
    <row r="76" spans="1:2" ht="12.75" hidden="1" x14ac:dyDescent="0.2">
      <c r="A76" s="8">
        <v>32</v>
      </c>
      <c r="B76" s="9">
        <f t="shared" si="1"/>
        <v>27.442680776014111</v>
      </c>
    </row>
    <row r="77" spans="1:2" ht="12.75" hidden="1" x14ac:dyDescent="0.2">
      <c r="A77" s="8">
        <v>31</v>
      </c>
      <c r="B77" s="9">
        <f t="shared" si="1"/>
        <v>26.157958553791886</v>
      </c>
    </row>
    <row r="78" spans="1:2" ht="12.75" hidden="1" x14ac:dyDescent="0.2">
      <c r="A78" s="8">
        <v>30</v>
      </c>
      <c r="B78" s="9">
        <f t="shared" si="1"/>
        <v>24.900793650793652</v>
      </c>
    </row>
    <row r="79" spans="1:2" ht="12.75" hidden="1" x14ac:dyDescent="0.2">
      <c r="A79" s="8">
        <v>29</v>
      </c>
      <c r="B79" s="9">
        <f t="shared" si="1"/>
        <v>23.671186067019399</v>
      </c>
    </row>
    <row r="80" spans="1:2" ht="12.75" hidden="1" x14ac:dyDescent="0.2">
      <c r="A80" s="8">
        <v>28</v>
      </c>
      <c r="B80" s="9">
        <f t="shared" si="1"/>
        <v>22.469135802469133</v>
      </c>
    </row>
    <row r="81" spans="1:2" ht="12.75" hidden="1" x14ac:dyDescent="0.2">
      <c r="A81" s="8">
        <v>27</v>
      </c>
      <c r="B81" s="9">
        <f t="shared" si="1"/>
        <v>21.294642857142854</v>
      </c>
    </row>
    <row r="82" spans="1:2" ht="12.75" hidden="1" x14ac:dyDescent="0.2">
      <c r="A82" s="8">
        <v>26</v>
      </c>
      <c r="B82" s="9">
        <f t="shared" si="1"/>
        <v>20.147707231040563</v>
      </c>
    </row>
    <row r="83" spans="1:2" ht="12.75" hidden="1" x14ac:dyDescent="0.2">
      <c r="A83" s="8">
        <v>25</v>
      </c>
      <c r="B83" s="9">
        <f t="shared" si="1"/>
        <v>19.02832892416226</v>
      </c>
    </row>
    <row r="84" spans="1:2" ht="12.75" hidden="1" x14ac:dyDescent="0.2">
      <c r="A84" s="8">
        <v>24</v>
      </c>
      <c r="B84" s="9">
        <f t="shared" si="1"/>
        <v>17.936507936507937</v>
      </c>
    </row>
    <row r="85" spans="1:2" ht="12.75" hidden="1" x14ac:dyDescent="0.2">
      <c r="A85" s="8">
        <v>23</v>
      </c>
      <c r="B85" s="9">
        <f t="shared" si="1"/>
        <v>16.872244268077601</v>
      </c>
    </row>
    <row r="86" spans="1:2" ht="12.75" hidden="1" x14ac:dyDescent="0.2">
      <c r="A86" s="8">
        <v>22</v>
      </c>
      <c r="B86" s="9">
        <f t="shared" si="1"/>
        <v>15.835537918871252</v>
      </c>
    </row>
    <row r="87" spans="1:2" ht="12.75" hidden="1" x14ac:dyDescent="0.2">
      <c r="A87" s="8">
        <v>21</v>
      </c>
      <c r="B87" s="9">
        <f t="shared" si="1"/>
        <v>14.826388888888889</v>
      </c>
    </row>
    <row r="88" spans="1:2" ht="12.75" hidden="1" x14ac:dyDescent="0.2">
      <c r="A88" s="8">
        <v>20</v>
      </c>
      <c r="B88" s="9">
        <f t="shared" si="1"/>
        <v>13.844797178130509</v>
      </c>
    </row>
    <row r="89" spans="1:2" ht="12.75" hidden="1" x14ac:dyDescent="0.2">
      <c r="A89" s="8">
        <v>19</v>
      </c>
      <c r="B89" s="9">
        <f t="shared" si="1"/>
        <v>12.89076278659612</v>
      </c>
    </row>
    <row r="90" spans="1:2" ht="12.75" hidden="1" x14ac:dyDescent="0.2">
      <c r="A90" s="8">
        <v>18</v>
      </c>
      <c r="B90" s="9">
        <f t="shared" si="1"/>
        <v>11.964285714285715</v>
      </c>
    </row>
    <row r="91" spans="1:2" ht="12.75" hidden="1" x14ac:dyDescent="0.2">
      <c r="A91" s="8">
        <v>17</v>
      </c>
      <c r="B91" s="9">
        <f t="shared" si="1"/>
        <v>11.065365961199296</v>
      </c>
    </row>
    <row r="92" spans="1:2" ht="12.75" hidden="1" x14ac:dyDescent="0.2">
      <c r="A92" s="8">
        <v>16</v>
      </c>
      <c r="B92" s="9">
        <f t="shared" si="1"/>
        <v>10.194003527336861</v>
      </c>
    </row>
    <row r="93" spans="1:2" ht="12.75" hidden="1" x14ac:dyDescent="0.2">
      <c r="A93" s="8">
        <v>15</v>
      </c>
      <c r="B93" s="9">
        <f t="shared" si="1"/>
        <v>9.350198412698413</v>
      </c>
    </row>
    <row r="94" spans="1:2" ht="12.75" hidden="1" x14ac:dyDescent="0.2">
      <c r="A94" s="8">
        <v>14</v>
      </c>
      <c r="B94" s="9">
        <f t="shared" si="1"/>
        <v>8.5339506172839492</v>
      </c>
    </row>
    <row r="95" spans="1:2" ht="12.75" hidden="1" x14ac:dyDescent="0.2">
      <c r="A95" s="8">
        <v>13</v>
      </c>
      <c r="B95" s="9">
        <f t="shared" si="1"/>
        <v>7.7452601410934747</v>
      </c>
    </row>
    <row r="96" spans="1:2" ht="12.75" hidden="1" x14ac:dyDescent="0.2">
      <c r="A96" s="8">
        <v>12</v>
      </c>
      <c r="B96" s="9">
        <f t="shared" si="1"/>
        <v>6.9841269841269842</v>
      </c>
    </row>
    <row r="97" spans="1:2" ht="12.75" hidden="1" x14ac:dyDescent="0.2">
      <c r="A97" s="8">
        <v>11</v>
      </c>
      <c r="B97" s="9">
        <f t="shared" si="1"/>
        <v>6.2505511463844794</v>
      </c>
    </row>
    <row r="98" spans="1:2" ht="12.75" hidden="1" x14ac:dyDescent="0.2">
      <c r="A98" s="8">
        <v>10</v>
      </c>
      <c r="B98" s="9">
        <f t="shared" si="1"/>
        <v>5.5445326278659604</v>
      </c>
    </row>
    <row r="99" spans="1:2" ht="12.75" hidden="1" x14ac:dyDescent="0.2">
      <c r="A99" s="8">
        <v>9</v>
      </c>
      <c r="B99" s="9">
        <f t="shared" si="1"/>
        <v>4.8660714285714288</v>
      </c>
    </row>
    <row r="100" spans="1:2" ht="12.75" hidden="1" x14ac:dyDescent="0.2">
      <c r="A100" s="8">
        <v>8</v>
      </c>
      <c r="B100" s="9">
        <f t="shared" si="1"/>
        <v>4.2151675485008822</v>
      </c>
    </row>
    <row r="101" spans="1:2" ht="12.75" hidden="1" x14ac:dyDescent="0.2">
      <c r="A101" s="8">
        <v>7</v>
      </c>
      <c r="B101" s="9">
        <f t="shared" si="1"/>
        <v>3.5918209876543208</v>
      </c>
    </row>
    <row r="102" spans="1:2" ht="12.75" hidden="1" x14ac:dyDescent="0.2">
      <c r="A102" s="8">
        <v>6</v>
      </c>
      <c r="B102" s="9">
        <f t="shared" ref="B102:B108" si="2">(((A102^2)/(3.6*3.6))/(2*$B$34))+((A102/3.6)*$B$35)</f>
        <v>2.996031746031746</v>
      </c>
    </row>
    <row r="103" spans="1:2" ht="12.75" hidden="1" x14ac:dyDescent="0.2">
      <c r="A103" s="8">
        <v>5</v>
      </c>
      <c r="B103" s="9">
        <f t="shared" si="2"/>
        <v>2.4277998236331566</v>
      </c>
    </row>
    <row r="104" spans="1:2" ht="12.75" hidden="1" x14ac:dyDescent="0.2">
      <c r="A104" s="8">
        <v>4</v>
      </c>
      <c r="B104" s="9">
        <f t="shared" si="2"/>
        <v>1.8871252204585538</v>
      </c>
    </row>
    <row r="105" spans="1:2" ht="12.75" hidden="1" x14ac:dyDescent="0.2">
      <c r="A105" s="8">
        <v>3</v>
      </c>
      <c r="B105" s="9">
        <f t="shared" si="2"/>
        <v>1.3740079365079365</v>
      </c>
    </row>
    <row r="106" spans="1:2" ht="12.75" hidden="1" x14ac:dyDescent="0.2">
      <c r="A106" s="8">
        <v>2</v>
      </c>
      <c r="B106" s="9">
        <f t="shared" si="2"/>
        <v>0.88844797178130519</v>
      </c>
    </row>
    <row r="107" spans="1:2" ht="12.75" hidden="1" x14ac:dyDescent="0.2">
      <c r="A107" s="8">
        <v>1</v>
      </c>
      <c r="B107" s="9">
        <f t="shared" si="2"/>
        <v>0.43044532627865961</v>
      </c>
    </row>
    <row r="108" spans="1:2" ht="12.75" hidden="1" x14ac:dyDescent="0.2">
      <c r="A108" s="8">
        <v>0</v>
      </c>
      <c r="B108" s="9">
        <f t="shared" si="2"/>
        <v>0</v>
      </c>
    </row>
    <row r="109" spans="1:2" ht="12.75" x14ac:dyDescent="0.2"/>
    <row r="110" spans="1:2" ht="12.75" x14ac:dyDescent="0.2"/>
  </sheetData>
  <sheetProtection algorithmName="SHA-512" hashValue="WpipEeSaTzbVp+wVK8CA8uG93vq/9Z82K5uZ2AVg8EgTetMpxW3ODUNKl8BOBMCcyTpbr3k9niKzpWKjrAzZjg==" saltValue="iJZyB1YCe5FsCJxZ7RUBLg==" spinCount="100000" sheet="1" objects="1" scenarios="1"/>
  <mergeCells count="8">
    <mergeCell ref="A9:G9"/>
    <mergeCell ref="A26:G26"/>
    <mergeCell ref="A29:G29"/>
    <mergeCell ref="F2:G2"/>
    <mergeCell ref="A4:G4"/>
    <mergeCell ref="A5:B5"/>
    <mergeCell ref="C5:G5"/>
    <mergeCell ref="A7:G7"/>
  </mergeCells>
  <hyperlinks>
    <hyperlink ref="A14" location="'TPiétonne_sans SLT'!A1" display="TPiétonne_sans SLT'!A1" xr:uid="{00000000-0004-0000-0000-000000000000}"/>
    <hyperlink ref="A15" location="'TVélos_sans SLT'!A1" display="TVélos_sans SLT'!A1" xr:uid="{00000000-0004-0000-0000-000001000000}"/>
    <hyperlink ref="A16" location="'TVL_sans SLT'!A1" display="TVL_sans SLT'!A1" xr:uid="{00000000-0004-0000-0000-000002000000}"/>
    <hyperlink ref="A19" location="TPiétonne_SLT!A1" display="TPiétonne_SLT!A1" xr:uid="{00000000-0004-0000-0000-000003000000}"/>
    <hyperlink ref="A20" location="TVélos_SLT!A1" display="TVélos_SLT!A1" xr:uid="{00000000-0004-0000-0000-000004000000}"/>
    <hyperlink ref="A21" location="TVL_SLT!A1" display="TVL_SLT!A1" xr:uid="{00000000-0004-0000-0000-000005000000}"/>
    <hyperlink ref="A24" location="Signaux!A1" display="Signaux!A1" xr:uid="{00000000-0004-0000-0000-000006000000}"/>
    <hyperlink ref="A29" r:id="rId1" xr:uid="{00000000-0004-0000-0000-000007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Roman,Normal"&amp;12&amp;A</oddHeader>
    <oddFooter>&amp;C&amp;"Times New Roman,Normal"&amp;12Page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L32"/>
  <sheetViews>
    <sheetView zoomScale="85" zoomScaleNormal="85" workbookViewId="0">
      <selection activeCell="C24" sqref="C24"/>
    </sheetView>
  </sheetViews>
  <sheetFormatPr baseColWidth="10" defaultColWidth="10.28515625" defaultRowHeight="12" customHeight="1" x14ac:dyDescent="0.2"/>
  <cols>
    <col min="1" max="1" width="101.5703125" style="1" customWidth="1"/>
    <col min="2" max="2" width="7.5703125" style="1" customWidth="1"/>
    <col min="3" max="3" width="5.140625" style="1" bestFit="1" customWidth="1"/>
    <col min="4" max="7" width="10.28515625" style="1"/>
    <col min="8" max="8" width="9.5703125" style="1" customWidth="1"/>
    <col min="9" max="9" width="8.7109375" style="1" customWidth="1"/>
    <col min="10" max="10" width="5" style="1" customWidth="1"/>
    <col min="11" max="11" width="2.140625" style="1" customWidth="1"/>
    <col min="12" max="12" width="10.28515625" style="1"/>
    <col min="13" max="13" width="32.85546875" style="1" customWidth="1"/>
    <col min="14" max="14" width="10.28515625" style="1"/>
    <col min="15" max="15" width="3.85546875" style="1" customWidth="1"/>
    <col min="16" max="16384" width="10.28515625" style="1"/>
  </cols>
  <sheetData>
    <row r="1" spans="1:11" ht="127.5" x14ac:dyDescent="0.2">
      <c r="A1" s="68" t="s">
        <v>91</v>
      </c>
      <c r="B1" s="41"/>
      <c r="C1" s="41"/>
      <c r="D1" s="41"/>
      <c r="E1" s="41"/>
      <c r="F1" s="11"/>
      <c r="G1" s="11"/>
      <c r="H1" s="10"/>
      <c r="I1" s="10"/>
      <c r="J1" s="10"/>
      <c r="K1" s="10"/>
    </row>
    <row r="2" spans="1:11" ht="16.5" customHeight="1" x14ac:dyDescent="0.2"/>
    <row r="3" spans="1:11" ht="16.5" customHeight="1" x14ac:dyDescent="0.2"/>
    <row r="4" spans="1:11" ht="16.5" customHeight="1" x14ac:dyDescent="0.2"/>
    <row r="5" spans="1:11" ht="16.5" customHeight="1" x14ac:dyDescent="0.2"/>
    <row r="6" spans="1:11" ht="16.5" customHeight="1" x14ac:dyDescent="0.2"/>
    <row r="7" spans="1:11" ht="16.5" customHeight="1" x14ac:dyDescent="0.2"/>
    <row r="8" spans="1:11" ht="16.5" customHeight="1" x14ac:dyDescent="0.2"/>
    <row r="9" spans="1:11" ht="16.5" customHeight="1" x14ac:dyDescent="0.2"/>
    <row r="10" spans="1:11" ht="16.5" customHeight="1" x14ac:dyDescent="0.2"/>
    <row r="11" spans="1:11" ht="16.5" customHeight="1" x14ac:dyDescent="0.2"/>
    <row r="12" spans="1:11" ht="16.5" customHeight="1" x14ac:dyDescent="0.2"/>
    <row r="13" spans="1:11" ht="16.5" customHeight="1" x14ac:dyDescent="0.2"/>
    <row r="14" spans="1:11" ht="16.5" customHeight="1" x14ac:dyDescent="0.2"/>
    <row r="15" spans="1:11" ht="16.5" customHeight="1" x14ac:dyDescent="0.2"/>
    <row r="16" spans="1:11" ht="16.5" customHeight="1" x14ac:dyDescent="0.2"/>
    <row r="17" spans="1:12" ht="16.5" customHeight="1" x14ac:dyDescent="0.2"/>
    <row r="18" spans="1:12" ht="16.5" customHeight="1" x14ac:dyDescent="0.2">
      <c r="E18" s="11"/>
      <c r="F18" s="11"/>
      <c r="G18" s="11"/>
      <c r="H18" s="11"/>
      <c r="I18" s="11"/>
      <c r="J18" s="11"/>
      <c r="K18" s="11"/>
      <c r="L18" s="11"/>
    </row>
    <row r="19" spans="1:12" ht="15.75" customHeight="1" x14ac:dyDescent="0.2">
      <c r="A19" s="38" t="s">
        <v>25</v>
      </c>
      <c r="B19" s="38"/>
      <c r="E19" s="11"/>
      <c r="F19" s="11"/>
      <c r="G19" s="11"/>
      <c r="H19" s="11"/>
      <c r="I19" s="11"/>
      <c r="J19" s="11"/>
      <c r="K19" s="11"/>
      <c r="L19" s="11"/>
    </row>
    <row r="20" spans="1:12" ht="15.75" customHeight="1" x14ac:dyDescent="0.2">
      <c r="A20" s="39" t="s">
        <v>66</v>
      </c>
      <c r="B20" s="12">
        <v>2.5</v>
      </c>
      <c r="C20" s="1" t="s">
        <v>26</v>
      </c>
      <c r="E20" s="11"/>
      <c r="F20" s="11"/>
      <c r="G20" s="11"/>
      <c r="H20" s="11"/>
      <c r="I20" s="11"/>
      <c r="J20" s="11"/>
      <c r="K20" s="11"/>
      <c r="L20" s="11"/>
    </row>
    <row r="21" spans="1:12" ht="15.75" customHeight="1" thickBot="1" x14ac:dyDescent="0.25">
      <c r="A21" s="39" t="s">
        <v>27</v>
      </c>
      <c r="B21" s="12">
        <v>1</v>
      </c>
      <c r="C21" s="1" t="s">
        <v>20</v>
      </c>
      <c r="E21" s="11"/>
      <c r="F21" s="11"/>
      <c r="G21" s="11"/>
      <c r="H21" s="11"/>
      <c r="I21" s="11"/>
      <c r="J21" s="11"/>
      <c r="K21" s="11"/>
      <c r="L21" s="11"/>
    </row>
    <row r="22" spans="1:12" ht="15" thickTop="1" x14ac:dyDescent="0.2">
      <c r="A22" s="35" t="s">
        <v>62</v>
      </c>
      <c r="B22" s="13">
        <v>4.5</v>
      </c>
      <c r="C22" s="1" t="s">
        <v>26</v>
      </c>
      <c r="E22" s="11"/>
      <c r="F22" s="11"/>
      <c r="G22" s="11"/>
      <c r="H22" s="11"/>
      <c r="I22" s="11"/>
      <c r="J22" s="11"/>
      <c r="K22" s="11"/>
      <c r="L22" s="11"/>
    </row>
    <row r="23" spans="1:12" s="11" customFormat="1" ht="14.25" x14ac:dyDescent="0.2">
      <c r="A23" s="35" t="s">
        <v>61</v>
      </c>
      <c r="B23" s="47">
        <v>6</v>
      </c>
      <c r="C23" s="34" t="s">
        <v>26</v>
      </c>
    </row>
    <row r="24" spans="1:12" ht="14.25" x14ac:dyDescent="0.2">
      <c r="A24" s="35" t="s">
        <v>60</v>
      </c>
      <c r="B24" s="14"/>
      <c r="C24" s="1" t="s">
        <v>26</v>
      </c>
      <c r="E24" s="11"/>
      <c r="F24" s="11"/>
      <c r="G24" s="11"/>
      <c r="H24" s="11"/>
      <c r="I24" s="11"/>
      <c r="J24" s="11"/>
      <c r="K24" s="11"/>
      <c r="L24" s="11"/>
    </row>
    <row r="25" spans="1:12" s="11" customFormat="1" ht="14.25" x14ac:dyDescent="0.2">
      <c r="A25" s="35" t="s">
        <v>28</v>
      </c>
      <c r="B25" s="33">
        <v>30</v>
      </c>
      <c r="C25" s="34" t="s">
        <v>29</v>
      </c>
    </row>
    <row r="26" spans="1:12" ht="16.5" customHeight="1" thickBot="1" x14ac:dyDescent="0.25">
      <c r="A26" s="35" t="s">
        <v>52</v>
      </c>
      <c r="B26" s="15">
        <v>90</v>
      </c>
      <c r="C26" s="1" t="s">
        <v>51</v>
      </c>
      <c r="E26" s="11"/>
      <c r="F26" s="11"/>
      <c r="G26" s="11"/>
      <c r="H26" s="11"/>
      <c r="I26" s="11"/>
      <c r="J26" s="11"/>
      <c r="K26" s="11"/>
      <c r="L26" s="11"/>
    </row>
    <row r="27" spans="1:12" ht="14.25" customHeight="1" thickTop="1" x14ac:dyDescent="0.2">
      <c r="A27" s="37" t="s">
        <v>56</v>
      </c>
      <c r="B27" s="16">
        <f>B22+B20</f>
        <v>7</v>
      </c>
      <c r="C27" s="1" t="s">
        <v>26</v>
      </c>
      <c r="E27" s="11"/>
      <c r="F27" s="11"/>
      <c r="G27" s="11"/>
      <c r="H27" s="11"/>
      <c r="I27" s="11"/>
      <c r="J27" s="11"/>
      <c r="K27" s="11"/>
      <c r="L27" s="11"/>
    </row>
    <row r="28" spans="1:12" ht="13.5" customHeight="1" x14ac:dyDescent="0.2">
      <c r="A28" s="37" t="s">
        <v>54</v>
      </c>
      <c r="B28" s="17">
        <f>(B25/3.6)*((IF(B24=0,B23/SIN(RADIANS(B26)),B24)+B29)/B21)</f>
        <v>70.833333333333343</v>
      </c>
      <c r="C28" s="1" t="s">
        <v>26</v>
      </c>
      <c r="E28" s="11"/>
      <c r="F28" s="11"/>
      <c r="G28" s="11"/>
      <c r="H28" s="11"/>
      <c r="I28" s="11"/>
      <c r="J28" s="11"/>
      <c r="K28" s="11"/>
      <c r="L28" s="11"/>
    </row>
    <row r="29" spans="1:12" ht="13.5" customHeight="1" x14ac:dyDescent="0.2">
      <c r="A29" s="36" t="s">
        <v>55</v>
      </c>
      <c r="B29" s="18">
        <f>B20/SIN(RADIANS(B26))</f>
        <v>2.5</v>
      </c>
      <c r="C29" s="1" t="s">
        <v>26</v>
      </c>
      <c r="E29" s="11"/>
      <c r="F29" s="11"/>
      <c r="G29" s="11"/>
      <c r="H29" s="11"/>
      <c r="I29" s="11"/>
      <c r="J29" s="11"/>
      <c r="K29" s="11"/>
      <c r="L29" s="11"/>
    </row>
    <row r="30" spans="1:12" ht="13.5" customHeight="1" x14ac:dyDescent="0.2">
      <c r="A30" s="36" t="s">
        <v>71</v>
      </c>
      <c r="B30" s="18">
        <f>(B28*B20)/B27</f>
        <v>25.297619047619055</v>
      </c>
      <c r="C30" s="1" t="s">
        <v>26</v>
      </c>
      <c r="E30" s="11"/>
      <c r="F30" s="11"/>
      <c r="G30" s="11"/>
      <c r="H30" s="11"/>
      <c r="I30" s="11"/>
      <c r="J30" s="11"/>
      <c r="K30" s="11"/>
      <c r="L30" s="11"/>
    </row>
    <row r="31" spans="1:12" ht="12.75" x14ac:dyDescent="0.2">
      <c r="A31" s="11"/>
      <c r="B31" s="11"/>
    </row>
    <row r="32" spans="1:12" s="23" customFormat="1" ht="89.25" x14ac:dyDescent="0.2">
      <c r="A32" s="46" t="s">
        <v>84</v>
      </c>
      <c r="B32" s="46"/>
      <c r="C32" s="46"/>
      <c r="D32" s="46"/>
      <c r="E32" s="46"/>
      <c r="F32" s="46"/>
    </row>
  </sheetData>
  <sheetProtection algorithmName="SHA-512" hashValue="v839EYNyfJ1yTw3n5r30fEu3tzELSlO1QEATRWUWfjb6i6BEM62MQLngmr9Tl2sFGzrHJdqXJzb/bLLjX4GTnA==" saltValue="7hfG5OtHjJQO2VyUX3w5dQ==" spinCount="100000" sheet="1" objects="1" scenarios="1"/>
  <dataValidations count="4">
    <dataValidation type="whole" allowBlank="1" showInputMessage="1" showErrorMessage="1" errorTitle="Vitesse tramway" error="Renseigner une valeur entière entre 0 et 70 km/h." sqref="B25" xr:uid="{00000000-0002-0000-0100-000000000000}">
      <formula1>0</formula1>
      <formula2>70</formula2>
    </dataValidation>
    <dataValidation type="decimal" allowBlank="1" showInputMessage="1" showErrorMessage="1" errorTitle="Angle de traversée" error="Renseigner une valeur entre 30 et 150°._x000a_Les traversées avec un angle inférieur à 30° ne sont pas acceptables." sqref="B26" xr:uid="{0E8B405C-6F3E-43EB-AFB2-58534EDA5DB8}">
      <formula1>30</formula1>
      <formula2>150</formula2>
    </dataValidation>
    <dataValidation type="custom" allowBlank="1" showInputMessage="1" showErrorMessage="1" errorTitle="Distance traversée" error="Remplir uniquement Dtraversée⟂ ou uniquement Dtraverséeα" sqref="B24" xr:uid="{9E93C5C5-EC1A-42A9-902D-668E67833449}">
      <formula1>B23=0</formula1>
    </dataValidation>
    <dataValidation type="custom" allowBlank="1" showInputMessage="1" showErrorMessage="1" errorTitle="Distance traversée" error="Remplir uniquement Dtraversée⟂ ou uniquement Dtraverséeα" sqref="B23" xr:uid="{FF030339-D583-4A79-A9B3-7EE32A90972B}">
      <formula1>B24=0</formula1>
    </dataValidation>
  </dataValidations>
  <printOptions horizontalCentered="1"/>
  <pageMargins left="0.78749999999999998" right="0.78749999999999998" top="1.0249999999999999" bottom="1.0249999999999999" header="0.78749999999999998" footer="0.78749999999999998"/>
  <pageSetup paperSize="8" orientation="portrait" horizontalDpi="300" verticalDpi="300" r:id="rId1"/>
  <headerFooter>
    <oddHeader>&amp;C&amp;A</oddHeader>
    <oddFooter>&amp;LGT TW Visu 03 02 2017&amp;R&amp;P/&amp;N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I40"/>
  <sheetViews>
    <sheetView topLeftCell="A10" zoomScale="85" zoomScaleNormal="85" workbookViewId="0">
      <selection activeCell="D40" sqref="D40"/>
    </sheetView>
  </sheetViews>
  <sheetFormatPr baseColWidth="10" defaultColWidth="10.28515625" defaultRowHeight="12" customHeight="1" x14ac:dyDescent="0.2"/>
  <cols>
    <col min="1" max="1" width="101.42578125" style="1" customWidth="1"/>
    <col min="2" max="2" width="7.5703125" style="1" customWidth="1"/>
    <col min="3" max="3" width="5.140625" style="1" bestFit="1" customWidth="1"/>
    <col min="4" max="4" width="56" style="1" bestFit="1" customWidth="1"/>
    <col min="5" max="6" width="10.140625" style="1" customWidth="1"/>
    <col min="7" max="16384" width="10.28515625" style="1"/>
  </cols>
  <sheetData>
    <row r="1" spans="1:9" ht="114.75" x14ac:dyDescent="0.2">
      <c r="A1" s="43" t="s">
        <v>85</v>
      </c>
      <c r="B1" s="43"/>
      <c r="C1" s="43"/>
      <c r="D1" s="68"/>
      <c r="E1" s="43"/>
      <c r="F1" s="43"/>
      <c r="G1" s="43"/>
      <c r="H1" s="10"/>
      <c r="I1" s="10"/>
    </row>
    <row r="2" spans="1:9" ht="12.75" x14ac:dyDescent="0.2">
      <c r="A2" s="42"/>
      <c r="B2" s="24"/>
    </row>
    <row r="3" spans="1:9" ht="25.5" x14ac:dyDescent="0.2">
      <c r="A3" s="45" t="s">
        <v>57</v>
      </c>
      <c r="B3" s="24"/>
    </row>
    <row r="4" spans="1:9" s="11" customFormat="1" ht="12.75" x14ac:dyDescent="0.2">
      <c r="A4" s="24"/>
      <c r="B4" s="24"/>
    </row>
    <row r="5" spans="1:9" s="11" customFormat="1" ht="12.75" x14ac:dyDescent="0.2">
      <c r="A5" s="84" t="s">
        <v>58</v>
      </c>
      <c r="B5" s="24"/>
    </row>
    <row r="6" spans="1:9" s="11" customFormat="1" ht="12.75" x14ac:dyDescent="0.2">
      <c r="A6" s="45"/>
      <c r="B6" s="24"/>
    </row>
    <row r="7" spans="1:9" ht="25.5" x14ac:dyDescent="0.2">
      <c r="A7" s="45" t="s">
        <v>59</v>
      </c>
      <c r="C7" s="45"/>
    </row>
    <row r="8" spans="1:9" ht="16.5" customHeight="1" x14ac:dyDescent="0.2">
      <c r="A8" s="11"/>
    </row>
    <row r="9" spans="1:9" ht="16.5" customHeight="1" x14ac:dyDescent="0.2">
      <c r="A9" s="44"/>
    </row>
    <row r="10" spans="1:9" ht="16.5" customHeight="1" x14ac:dyDescent="0.2">
      <c r="B10" s="24"/>
    </row>
    <row r="11" spans="1:9" ht="16.5" customHeight="1" x14ac:dyDescent="0.2">
      <c r="B11" s="24"/>
    </row>
    <row r="12" spans="1:9" ht="16.5" customHeight="1" x14ac:dyDescent="0.2">
      <c r="B12" s="24"/>
    </row>
    <row r="13" spans="1:9" ht="16.5" customHeight="1" x14ac:dyDescent="0.2">
      <c r="B13" s="24"/>
    </row>
    <row r="14" spans="1:9" ht="16.5" customHeight="1" x14ac:dyDescent="0.2">
      <c r="B14" s="24"/>
    </row>
    <row r="15" spans="1:9" ht="16.5" customHeight="1" x14ac:dyDescent="0.2">
      <c r="B15" s="24"/>
    </row>
    <row r="16" spans="1:9" ht="16.5" customHeight="1" x14ac:dyDescent="0.2">
      <c r="B16" s="24"/>
    </row>
    <row r="17" spans="1:3" ht="16.5" customHeight="1" x14ac:dyDescent="0.2">
      <c r="B17" s="24"/>
    </row>
    <row r="18" spans="1:3" ht="16.5" customHeight="1" x14ac:dyDescent="0.2">
      <c r="B18" s="24"/>
    </row>
    <row r="19" spans="1:3" ht="16.5" customHeight="1" x14ac:dyDescent="0.2">
      <c r="B19" s="24"/>
    </row>
    <row r="20" spans="1:3" ht="16.5" customHeight="1" x14ac:dyDescent="0.2">
      <c r="B20" s="24"/>
    </row>
    <row r="21" spans="1:3" ht="16.5" customHeight="1" x14ac:dyDescent="0.2">
      <c r="B21" s="24"/>
    </row>
    <row r="22" spans="1:3" s="11" customFormat="1" ht="16.5" customHeight="1" x14ac:dyDescent="0.2">
      <c r="B22" s="24"/>
    </row>
    <row r="23" spans="1:3" s="11" customFormat="1" ht="16.5" customHeight="1" x14ac:dyDescent="0.2">
      <c r="B23" s="24"/>
    </row>
    <row r="24" spans="1:3" s="11" customFormat="1" ht="16.5" customHeight="1" x14ac:dyDescent="0.2">
      <c r="B24" s="24"/>
    </row>
    <row r="25" spans="1:3" ht="16.5" customHeight="1" x14ac:dyDescent="0.2">
      <c r="A25" s="38" t="s">
        <v>25</v>
      </c>
      <c r="B25" s="38"/>
      <c r="C25" s="11"/>
    </row>
    <row r="26" spans="1:3" ht="16.5" customHeight="1" x14ac:dyDescent="0.2">
      <c r="A26" s="39" t="s">
        <v>53</v>
      </c>
      <c r="B26" s="12">
        <v>5</v>
      </c>
      <c r="C26" s="11" t="s">
        <v>26</v>
      </c>
    </row>
    <row r="27" spans="1:3" s="11" customFormat="1" ht="16.5" customHeight="1" thickBot="1" x14ac:dyDescent="0.25">
      <c r="A27" s="39" t="s">
        <v>37</v>
      </c>
      <c r="B27" s="25">
        <f>10/3.6</f>
        <v>2.7777777777777777</v>
      </c>
      <c r="C27" s="11" t="s">
        <v>20</v>
      </c>
    </row>
    <row r="28" spans="1:3" s="11" customFormat="1" ht="16.5" customHeight="1" thickTop="1" x14ac:dyDescent="0.2">
      <c r="A28" s="35" t="s">
        <v>62</v>
      </c>
      <c r="B28" s="13">
        <v>1.5</v>
      </c>
      <c r="C28" s="11" t="s">
        <v>26</v>
      </c>
    </row>
    <row r="29" spans="1:3" s="11" customFormat="1" ht="14.25" x14ac:dyDescent="0.2">
      <c r="A29" s="35" t="s">
        <v>61</v>
      </c>
      <c r="B29" s="47">
        <v>3</v>
      </c>
      <c r="C29" s="34" t="s">
        <v>26</v>
      </c>
    </row>
    <row r="30" spans="1:3" s="11" customFormat="1" ht="26.25" customHeight="1" x14ac:dyDescent="0.2">
      <c r="A30" s="35" t="s">
        <v>60</v>
      </c>
      <c r="B30" s="14"/>
      <c r="C30" s="11" t="s">
        <v>26</v>
      </c>
    </row>
    <row r="31" spans="1:3" s="11" customFormat="1" ht="16.5" customHeight="1" x14ac:dyDescent="0.2">
      <c r="A31" s="35" t="s">
        <v>28</v>
      </c>
      <c r="B31" s="33">
        <v>30</v>
      </c>
      <c r="C31" s="34" t="s">
        <v>29</v>
      </c>
    </row>
    <row r="32" spans="1:3" s="11" customFormat="1" ht="16.5" customHeight="1" thickBot="1" x14ac:dyDescent="0.25">
      <c r="A32" s="35" t="s">
        <v>52</v>
      </c>
      <c r="B32" s="15">
        <v>90</v>
      </c>
      <c r="C32" s="11" t="s">
        <v>51</v>
      </c>
    </row>
    <row r="33" spans="1:7" s="11" customFormat="1" ht="16.5" customHeight="1" thickTop="1" x14ac:dyDescent="0.2">
      <c r="A33" s="37" t="s">
        <v>56</v>
      </c>
      <c r="B33" s="16">
        <f>B28+B26</f>
        <v>6.5</v>
      </c>
      <c r="C33" s="11" t="s">
        <v>26</v>
      </c>
    </row>
    <row r="34" spans="1:7" s="11" customFormat="1" ht="16.5" customHeight="1" x14ac:dyDescent="0.2">
      <c r="A34" s="37" t="s">
        <v>54</v>
      </c>
      <c r="B34" s="17">
        <f>MAX(B37:B38)</f>
        <v>27</v>
      </c>
      <c r="C34" s="11" t="s">
        <v>26</v>
      </c>
    </row>
    <row r="35" spans="1:7" s="11" customFormat="1" ht="16.5" customHeight="1" x14ac:dyDescent="0.2">
      <c r="A35" s="36" t="s">
        <v>55</v>
      </c>
      <c r="B35" s="18">
        <f>B26/SIN(RADIANS(B32))</f>
        <v>5</v>
      </c>
      <c r="C35" s="11" t="s">
        <v>26</v>
      </c>
    </row>
    <row r="36" spans="1:7" s="11" customFormat="1" ht="16.5" customHeight="1" x14ac:dyDescent="0.2">
      <c r="A36" s="36" t="s">
        <v>71</v>
      </c>
      <c r="B36" s="18">
        <f>(B34*B26)/B33</f>
        <v>20.76923076923077</v>
      </c>
      <c r="C36" s="11" t="s">
        <v>26</v>
      </c>
    </row>
    <row r="37" spans="1:7" s="11" customFormat="1" ht="12.75" hidden="1" x14ac:dyDescent="0.2">
      <c r="A37" s="40" t="s">
        <v>34</v>
      </c>
      <c r="B37" s="19">
        <f>((B31/3.6)*(IF(B30=0,B29/SIN(RADIANS(B32)),B30)+B35+1))/(B27)</f>
        <v>27</v>
      </c>
      <c r="C37" s="20" t="s">
        <v>26</v>
      </c>
    </row>
    <row r="38" spans="1:7" s="11" customFormat="1" ht="25.5" hidden="1" x14ac:dyDescent="0.2">
      <c r="A38" s="40" t="s">
        <v>35</v>
      </c>
      <c r="B38" s="21">
        <f>VLOOKUP(B31,Présentation_outil!$A$38:$B$108,2,0)</f>
        <v>24.900793650793652</v>
      </c>
      <c r="C38" s="22" t="s">
        <v>26</v>
      </c>
    </row>
    <row r="39" spans="1:7" ht="12.75" x14ac:dyDescent="0.2"/>
    <row r="40" spans="1:7" s="23" customFormat="1" ht="102" x14ac:dyDescent="0.2">
      <c r="A40" s="46" t="s">
        <v>87</v>
      </c>
      <c r="B40" s="46"/>
      <c r="C40" s="46"/>
      <c r="D40" s="46"/>
      <c r="E40" s="46"/>
      <c r="F40" s="46"/>
      <c r="G40" s="46"/>
    </row>
  </sheetData>
  <sheetProtection algorithmName="SHA-512" hashValue="raX6NjVlcUAaGRdjQg7ecvpYAIXsUL2mAgJIC21VFyjSrdsNMrpd3HeMsRefSD4HwRJaLcVOW4uKndfaDHdjTQ==" saltValue="pz9DV0CN+3hVv4aHOzKCcg==" spinCount="100000" sheet="1" objects="1" scenarios="1"/>
  <dataValidations count="4">
    <dataValidation type="whole" allowBlank="1" showInputMessage="1" showErrorMessage="1" errorTitle="Vitesse tramway" error="Renseigner une valeur entière entre 0 et 70 km/h." sqref="B31" xr:uid="{00000000-0002-0000-0200-000000000000}">
      <formula1>0</formula1>
      <formula2>70</formula2>
    </dataValidation>
    <dataValidation type="custom" allowBlank="1" showInputMessage="1" showErrorMessage="1" errorTitle="Distance traversée" error="Remplir uniquement Dtraversée⟂ ou uniquement Dtraverséeα" sqref="B29" xr:uid="{55AE5CAA-F320-4D67-A2CA-8D8A80D1B2B4}">
      <formula1>B30=0</formula1>
    </dataValidation>
    <dataValidation type="custom" allowBlank="1" showInputMessage="1" showErrorMessage="1" errorTitle="Distance traversée" error="Remplir uniquement Dtraversée⟂ ou uniquement Dtraverséeα" sqref="B30" xr:uid="{D3A339AD-BD34-4FA1-BE8E-9C0929825819}">
      <formula1>B29=0</formula1>
    </dataValidation>
    <dataValidation type="decimal" allowBlank="1" showInputMessage="1" showErrorMessage="1" errorTitle="Angle de traversée" error="Renseigner une valeur entre 30 et 150°._x000a_Les traversées avec un angle inférieur à 30° ne sont pas acceptables." sqref="B32" xr:uid="{4FB26E2F-519C-4425-966F-C6D728CE2A9D}">
      <formula1>30</formula1>
      <formula2>150</formula2>
    </dataValidation>
  </dataValidations>
  <hyperlinks>
    <hyperlink ref="A5" location="'TVL_sans SLT'!A1" display="Voir feuille &quot;TVL_sans SLT&quot;" xr:uid="{82EE67B8-6351-4AEC-B516-ED3733BAF54D}"/>
  </hyperlinks>
  <printOptions horizontalCentered="1"/>
  <pageMargins left="0.78749999999999998" right="0.78749999999999998" top="1.0249999999999999" bottom="1.0249999999999999" header="0.78749999999999998" footer="0.78749999999999998"/>
  <pageSetup paperSize="8" orientation="portrait" horizontalDpi="300" verticalDpi="300" r:id="rId1"/>
  <headerFooter>
    <oddHeader>&amp;C&amp;A</oddHeader>
    <oddFooter>&amp;LGT TW Visu 03 02 2017&amp;R&amp;P/&amp;N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O70"/>
  <sheetViews>
    <sheetView topLeftCell="A10" zoomScale="85" zoomScaleNormal="85" workbookViewId="0">
      <selection activeCell="D25" sqref="D25"/>
    </sheetView>
  </sheetViews>
  <sheetFormatPr baseColWidth="10" defaultColWidth="10.28515625" defaultRowHeight="12" customHeight="1" x14ac:dyDescent="0.2"/>
  <cols>
    <col min="1" max="1" width="101.7109375" style="1" customWidth="1"/>
    <col min="2" max="2" width="7.28515625" style="1" customWidth="1"/>
    <col min="3" max="3" width="5.140625" style="1" bestFit="1" customWidth="1"/>
    <col min="4" max="4" width="38.140625" style="1" bestFit="1" customWidth="1"/>
    <col min="5" max="5" width="12.140625" style="1" customWidth="1"/>
    <col min="6" max="6" width="7.5703125" style="1" customWidth="1"/>
    <col min="7" max="7" width="12.140625" style="1" customWidth="1"/>
    <col min="8" max="9" width="33.5703125" style="1" customWidth="1"/>
    <col min="10" max="16384" width="10.28515625" style="1"/>
  </cols>
  <sheetData>
    <row r="1" spans="1:10" ht="183" customHeight="1" x14ac:dyDescent="0.2">
      <c r="A1" s="43" t="s">
        <v>86</v>
      </c>
      <c r="B1" s="43"/>
      <c r="C1" s="43"/>
      <c r="D1" s="43"/>
      <c r="E1" s="43"/>
      <c r="F1" s="43"/>
      <c r="G1" s="43"/>
      <c r="H1" s="43"/>
      <c r="I1" s="43"/>
      <c r="J1" s="43"/>
    </row>
    <row r="2" spans="1:10" ht="16.5" customHeight="1" x14ac:dyDescent="0.2"/>
    <row r="3" spans="1:10" ht="12.75" x14ac:dyDescent="0.2">
      <c r="A3" s="45" t="s">
        <v>63</v>
      </c>
    </row>
    <row r="4" spans="1:10" ht="16.5" customHeight="1" x14ac:dyDescent="0.2"/>
    <row r="5" spans="1:10" ht="12.75" x14ac:dyDescent="0.2">
      <c r="I5" s="43"/>
    </row>
    <row r="6" spans="1:10" ht="16.5" customHeight="1" x14ac:dyDescent="0.2"/>
    <row r="7" spans="1:10" ht="16.5" customHeight="1" x14ac:dyDescent="0.2"/>
    <row r="8" spans="1:10" ht="16.5" customHeight="1" x14ac:dyDescent="0.2"/>
    <row r="9" spans="1:10" ht="16.5" customHeight="1" x14ac:dyDescent="0.2">
      <c r="E9" s="11"/>
    </row>
    <row r="10" spans="1:10" ht="16.5" customHeight="1" x14ac:dyDescent="0.2"/>
    <row r="11" spans="1:10" ht="16.5" customHeight="1" x14ac:dyDescent="0.2"/>
    <row r="12" spans="1:10" ht="16.5" customHeight="1" x14ac:dyDescent="0.2"/>
    <row r="13" spans="1:10" ht="16.5" customHeight="1" x14ac:dyDescent="0.2"/>
    <row r="14" spans="1:10" ht="16.5" customHeight="1" x14ac:dyDescent="0.2"/>
    <row r="15" spans="1:10" ht="16.5" customHeight="1" x14ac:dyDescent="0.2"/>
    <row r="16" spans="1:10" ht="16.5" customHeight="1" x14ac:dyDescent="0.2"/>
    <row r="17" spans="1:12" ht="16.5" customHeight="1" x14ac:dyDescent="0.2"/>
    <row r="18" spans="1:12" ht="16.5" customHeight="1" x14ac:dyDescent="0.2"/>
    <row r="19" spans="1:12" ht="16.5" customHeight="1" x14ac:dyDescent="0.2"/>
    <row r="20" spans="1:12" s="11" customFormat="1" ht="16.5" customHeight="1" x14ac:dyDescent="0.2"/>
    <row r="21" spans="1:12" s="11" customFormat="1" ht="16.5" customHeight="1" x14ac:dyDescent="0.2"/>
    <row r="22" spans="1:12" s="11" customFormat="1" ht="16.5" customHeight="1" x14ac:dyDescent="0.2">
      <c r="A22" s="49" t="s">
        <v>36</v>
      </c>
      <c r="B22" s="49"/>
      <c r="C22" s="26"/>
    </row>
    <row r="23" spans="1:12" s="11" customFormat="1" ht="16.5" customHeight="1" thickBot="1" x14ac:dyDescent="0.25">
      <c r="A23" s="48" t="s">
        <v>39</v>
      </c>
      <c r="B23" s="12">
        <v>2.5</v>
      </c>
      <c r="C23" s="26" t="s">
        <v>26</v>
      </c>
    </row>
    <row r="24" spans="1:12" s="11" customFormat="1" ht="16.5" customHeight="1" thickTop="1" x14ac:dyDescent="0.2">
      <c r="A24" s="56" t="s">
        <v>40</v>
      </c>
      <c r="B24" s="55">
        <v>10</v>
      </c>
      <c r="C24" s="26" t="s">
        <v>20</v>
      </c>
    </row>
    <row r="25" spans="1:12" s="11" customFormat="1" ht="16.5" customHeight="1" x14ac:dyDescent="0.2">
      <c r="A25" s="56" t="s">
        <v>41</v>
      </c>
      <c r="B25" s="27">
        <v>1.4</v>
      </c>
      <c r="C25" s="26" t="s">
        <v>26</v>
      </c>
    </row>
    <row r="26" spans="1:12" s="11" customFormat="1" ht="16.5" customHeight="1" x14ac:dyDescent="0.2">
      <c r="A26" s="56" t="s">
        <v>42</v>
      </c>
      <c r="B26" s="27">
        <v>2.8</v>
      </c>
      <c r="C26" s="26" t="s">
        <v>26</v>
      </c>
    </row>
    <row r="27" spans="1:12" s="11" customFormat="1" ht="16.5" customHeight="1" x14ac:dyDescent="0.2">
      <c r="A27" s="56" t="s">
        <v>43</v>
      </c>
      <c r="B27" s="27">
        <v>1.5</v>
      </c>
      <c r="C27" s="26" t="s">
        <v>26</v>
      </c>
    </row>
    <row r="28" spans="1:12" s="11" customFormat="1" ht="16.5" customHeight="1" x14ac:dyDescent="0.2">
      <c r="A28" s="56" t="s">
        <v>28</v>
      </c>
      <c r="B28" s="27">
        <v>20</v>
      </c>
      <c r="C28" s="26" t="s">
        <v>29</v>
      </c>
    </row>
    <row r="29" spans="1:12" s="11" customFormat="1" ht="16.5" customHeight="1" thickBot="1" x14ac:dyDescent="0.25">
      <c r="A29" s="56" t="s">
        <v>52</v>
      </c>
      <c r="B29" s="28">
        <v>90</v>
      </c>
      <c r="C29" s="11" t="s">
        <v>51</v>
      </c>
    </row>
    <row r="30" spans="1:12" s="11" customFormat="1" ht="16.5" customHeight="1" thickTop="1" x14ac:dyDescent="0.2">
      <c r="A30" s="57" t="s">
        <v>30</v>
      </c>
      <c r="B30" s="16">
        <f>B25+B32</f>
        <v>5.4</v>
      </c>
      <c r="C30" s="26" t="s">
        <v>26</v>
      </c>
    </row>
    <row r="31" spans="1:12" s="11" customFormat="1" ht="16.5" customHeight="1" x14ac:dyDescent="0.2">
      <c r="A31" s="57" t="s">
        <v>31</v>
      </c>
      <c r="B31" s="17">
        <f>B28/3.6*((B26+4+B27)/SIN(RADIANS(B29))/B24+4)</f>
        <v>26.833333333333332</v>
      </c>
      <c r="C31" s="26" t="s">
        <v>26</v>
      </c>
    </row>
    <row r="32" spans="1:12" ht="12.75" x14ac:dyDescent="0.2">
      <c r="A32" s="58" t="s">
        <v>32</v>
      </c>
      <c r="B32" s="18">
        <f>IF(B27&lt;1.5,B23+B27,4)</f>
        <v>4</v>
      </c>
      <c r="C32" s="26" t="s">
        <v>26</v>
      </c>
      <c r="F32" s="11"/>
      <c r="G32" s="11"/>
      <c r="H32" s="11"/>
      <c r="I32" s="11"/>
      <c r="J32" s="11"/>
      <c r="K32" s="11"/>
      <c r="L32" s="11"/>
    </row>
    <row r="33" spans="1:15" s="26" customFormat="1" ht="14.25" customHeight="1" x14ac:dyDescent="0.2">
      <c r="A33" s="58" t="s">
        <v>33</v>
      </c>
      <c r="B33" s="18">
        <f>(B32*B31)/B30</f>
        <v>19.876543209876541</v>
      </c>
      <c r="C33" s="26" t="s">
        <v>26</v>
      </c>
      <c r="F33" s="11"/>
      <c r="G33" s="11"/>
      <c r="H33" s="11"/>
      <c r="I33" s="11"/>
      <c r="J33" s="11"/>
      <c r="K33" s="11"/>
      <c r="L33" s="11"/>
      <c r="M33" s="1"/>
      <c r="N33" s="1"/>
      <c r="O33" s="1"/>
    </row>
    <row r="34" spans="1:15" s="26" customFormat="1" ht="17.25" customHeight="1" x14ac:dyDescent="0.2">
      <c r="F34" s="11"/>
      <c r="G34" s="11"/>
      <c r="H34" s="11"/>
      <c r="I34" s="11"/>
      <c r="J34" s="11"/>
      <c r="K34" s="11"/>
      <c r="L34" s="11"/>
      <c r="M34" s="1"/>
      <c r="N34" s="1"/>
      <c r="O34" s="1"/>
    </row>
    <row r="35" spans="1:15" s="26" customFormat="1" ht="14.25" customHeight="1" x14ac:dyDescent="0.2">
      <c r="A35" s="45" t="s">
        <v>64</v>
      </c>
      <c r="F35" s="11"/>
      <c r="G35" s="11"/>
      <c r="H35" s="11"/>
      <c r="I35" s="11"/>
      <c r="J35" s="11"/>
      <c r="K35" s="11"/>
      <c r="L35" s="11"/>
      <c r="M35" s="1"/>
      <c r="N35" s="1"/>
      <c r="O35" s="1"/>
    </row>
    <row r="36" spans="1:15" s="26" customFormat="1" ht="12.75" x14ac:dyDescent="0.2">
      <c r="F36" s="11"/>
      <c r="G36" s="11"/>
      <c r="H36" s="11"/>
      <c r="I36" s="11"/>
      <c r="J36" s="11"/>
      <c r="K36" s="11"/>
      <c r="L36" s="11"/>
      <c r="M36" s="1"/>
      <c r="N36" s="1"/>
      <c r="O36" s="1"/>
    </row>
    <row r="37" spans="1:15" s="26" customFormat="1" ht="12.75" x14ac:dyDescent="0.2">
      <c r="F37" s="11"/>
      <c r="G37" s="11"/>
      <c r="H37" s="11"/>
      <c r="I37" s="11"/>
      <c r="J37" s="11"/>
      <c r="K37" s="11"/>
      <c r="L37" s="11"/>
      <c r="M37" s="11"/>
      <c r="N37" s="11"/>
      <c r="O37" s="11"/>
    </row>
    <row r="38" spans="1:15" s="26" customFormat="1" ht="12.75" x14ac:dyDescent="0.2">
      <c r="F38" s="11"/>
      <c r="G38" s="11"/>
      <c r="H38" s="11"/>
      <c r="I38" s="11"/>
      <c r="J38" s="11"/>
      <c r="K38" s="11"/>
      <c r="L38" s="11"/>
      <c r="M38" s="11"/>
      <c r="N38" s="11"/>
      <c r="O38" s="11"/>
    </row>
    <row r="39" spans="1:15" s="26" customFormat="1" ht="12.75" x14ac:dyDescent="0.2">
      <c r="F39" s="11"/>
      <c r="G39" s="11"/>
      <c r="H39" s="11"/>
      <c r="I39" s="11"/>
      <c r="J39" s="11"/>
      <c r="K39" s="11"/>
      <c r="L39" s="11"/>
      <c r="M39" s="11"/>
      <c r="N39" s="11"/>
      <c r="O39" s="11"/>
    </row>
    <row r="40" spans="1:15" s="26" customFormat="1" ht="12.75" x14ac:dyDescent="0.2">
      <c r="F40" s="11"/>
      <c r="G40" s="11"/>
      <c r="H40" s="11"/>
      <c r="I40" s="11"/>
      <c r="J40" s="11"/>
      <c r="K40" s="11"/>
      <c r="L40" s="11"/>
      <c r="M40" s="11"/>
      <c r="N40" s="11"/>
      <c r="O40" s="11"/>
    </row>
    <row r="41" spans="1:15" s="26" customFormat="1" ht="12.75" x14ac:dyDescent="0.2">
      <c r="F41" s="11"/>
      <c r="G41" s="11"/>
      <c r="H41" s="11"/>
      <c r="I41" s="11"/>
      <c r="J41" s="11"/>
      <c r="K41" s="11"/>
      <c r="L41" s="11"/>
      <c r="M41" s="11"/>
      <c r="N41" s="11"/>
      <c r="O41" s="11"/>
    </row>
    <row r="42" spans="1:15" s="26" customFormat="1" ht="12.75" x14ac:dyDescent="0.2">
      <c r="F42" s="11"/>
      <c r="G42" s="11"/>
      <c r="H42" s="11"/>
      <c r="I42" s="11"/>
      <c r="J42" s="11"/>
      <c r="K42" s="11"/>
      <c r="L42" s="11"/>
      <c r="M42" s="11"/>
      <c r="N42" s="11"/>
      <c r="O42" s="11"/>
    </row>
    <row r="43" spans="1:15" s="26" customFormat="1" ht="12.75" x14ac:dyDescent="0.2">
      <c r="F43" s="11"/>
      <c r="G43" s="11"/>
      <c r="H43" s="11"/>
      <c r="I43" s="11"/>
      <c r="J43" s="11"/>
      <c r="K43" s="11"/>
      <c r="L43" s="11"/>
      <c r="M43" s="11"/>
      <c r="N43" s="11"/>
      <c r="O43" s="11"/>
    </row>
    <row r="44" spans="1:15" s="26" customFormat="1" ht="12.75" x14ac:dyDescent="0.2">
      <c r="F44" s="11"/>
      <c r="G44" s="11"/>
      <c r="H44" s="11"/>
      <c r="I44" s="11"/>
      <c r="J44" s="11"/>
      <c r="K44" s="11"/>
      <c r="L44" s="11"/>
      <c r="M44" s="11"/>
      <c r="N44" s="11"/>
      <c r="O44" s="11"/>
    </row>
    <row r="45" spans="1:15" s="26" customFormat="1" ht="12.75" x14ac:dyDescent="0.2">
      <c r="F45" s="11"/>
      <c r="G45" s="11"/>
      <c r="H45" s="11"/>
      <c r="I45" s="11"/>
      <c r="J45" s="11"/>
      <c r="K45" s="11"/>
      <c r="L45" s="11"/>
      <c r="M45" s="11"/>
      <c r="N45" s="11"/>
      <c r="O45" s="11"/>
    </row>
    <row r="46" spans="1:15" s="26" customFormat="1" ht="12.75" x14ac:dyDescent="0.2">
      <c r="F46" s="11"/>
      <c r="G46" s="11"/>
      <c r="H46" s="11"/>
      <c r="I46" s="11"/>
      <c r="J46" s="11"/>
      <c r="K46" s="11"/>
      <c r="L46" s="11"/>
      <c r="M46" s="11"/>
      <c r="N46" s="11"/>
      <c r="O46" s="11"/>
    </row>
    <row r="47" spans="1:15" s="26" customFormat="1" ht="12.75" x14ac:dyDescent="0.2">
      <c r="F47" s="11"/>
      <c r="G47" s="11"/>
      <c r="H47" s="11"/>
      <c r="I47" s="11"/>
      <c r="J47" s="11"/>
      <c r="K47" s="11"/>
      <c r="L47" s="11"/>
      <c r="M47" s="11"/>
      <c r="N47" s="11"/>
      <c r="O47" s="11"/>
    </row>
    <row r="48" spans="1:15" s="26" customFormat="1" ht="12.75" x14ac:dyDescent="0.2">
      <c r="F48" s="11"/>
      <c r="G48" s="11"/>
      <c r="H48" s="11"/>
      <c r="I48" s="11"/>
      <c r="J48" s="11"/>
      <c r="K48" s="11"/>
      <c r="L48" s="11"/>
      <c r="M48" s="11"/>
      <c r="N48" s="11"/>
      <c r="O48" s="11"/>
    </row>
    <row r="49" spans="1:15" s="26" customFormat="1" ht="12.75" x14ac:dyDescent="0.2">
      <c r="F49" s="11"/>
      <c r="G49" s="11"/>
      <c r="H49" s="11"/>
      <c r="I49" s="11"/>
      <c r="J49" s="11"/>
      <c r="K49" s="11"/>
      <c r="L49" s="11"/>
      <c r="M49" s="11"/>
      <c r="N49" s="11"/>
      <c r="O49" s="11"/>
    </row>
    <row r="50" spans="1:15" s="26" customFormat="1" ht="12.75" x14ac:dyDescent="0.2">
      <c r="F50" s="11"/>
      <c r="G50" s="11"/>
      <c r="H50" s="11"/>
      <c r="I50" s="11"/>
      <c r="J50" s="11"/>
      <c r="K50" s="11"/>
      <c r="L50" s="11"/>
      <c r="M50" s="11"/>
      <c r="N50" s="11"/>
      <c r="O50" s="11"/>
    </row>
    <row r="51" spans="1:15" s="26" customFormat="1" ht="12.75" x14ac:dyDescent="0.2">
      <c r="F51" s="11"/>
      <c r="G51" s="11"/>
      <c r="H51" s="11"/>
      <c r="I51" s="11"/>
      <c r="J51" s="11"/>
      <c r="K51" s="11"/>
      <c r="L51" s="11"/>
      <c r="M51" s="11"/>
      <c r="N51" s="11"/>
      <c r="O51" s="11"/>
    </row>
    <row r="52" spans="1:15" s="26" customFormat="1" ht="12.75" x14ac:dyDescent="0.2">
      <c r="F52" s="11"/>
      <c r="G52" s="11"/>
      <c r="H52" s="11"/>
      <c r="I52" s="11"/>
      <c r="J52" s="11"/>
      <c r="K52" s="11"/>
      <c r="L52" s="11"/>
      <c r="M52" s="11"/>
      <c r="N52" s="11"/>
      <c r="O52" s="11"/>
    </row>
    <row r="53" spans="1:15" s="26" customFormat="1" ht="12.75" x14ac:dyDescent="0.2">
      <c r="F53" s="11"/>
      <c r="G53" s="11"/>
      <c r="H53" s="11"/>
      <c r="I53" s="11"/>
      <c r="J53" s="11"/>
      <c r="K53" s="11"/>
      <c r="L53" s="11"/>
      <c r="M53" s="11"/>
      <c r="N53" s="11"/>
      <c r="O53" s="11"/>
    </row>
    <row r="54" spans="1:15" s="26" customFormat="1" ht="12.75" x14ac:dyDescent="0.2">
      <c r="F54" s="11"/>
      <c r="G54" s="11"/>
      <c r="H54" s="11"/>
      <c r="I54" s="11"/>
      <c r="J54" s="11"/>
      <c r="K54" s="11"/>
      <c r="L54" s="11"/>
      <c r="M54" s="11"/>
      <c r="N54" s="11"/>
      <c r="O54" s="11"/>
    </row>
    <row r="55" spans="1:15" s="26" customFormat="1" ht="12.75" x14ac:dyDescent="0.2">
      <c r="F55" s="11"/>
      <c r="G55" s="11"/>
      <c r="H55" s="11"/>
      <c r="I55" s="11"/>
      <c r="J55" s="11"/>
      <c r="K55" s="11"/>
      <c r="L55" s="11"/>
      <c r="M55" s="11"/>
      <c r="N55" s="11"/>
      <c r="O55" s="11"/>
    </row>
    <row r="56" spans="1:15" s="26" customFormat="1" ht="12.75" x14ac:dyDescent="0.2">
      <c r="F56" s="11"/>
      <c r="G56" s="11"/>
      <c r="H56" s="11"/>
      <c r="I56" s="11"/>
      <c r="J56" s="11"/>
      <c r="K56" s="11"/>
      <c r="L56" s="11"/>
      <c r="M56" s="11"/>
      <c r="N56" s="11"/>
      <c r="O56" s="11"/>
    </row>
    <row r="57" spans="1:15" s="26" customFormat="1" ht="12.75" x14ac:dyDescent="0.2">
      <c r="A57" s="53" t="s">
        <v>36</v>
      </c>
      <c r="B57" s="53"/>
      <c r="D57" s="22"/>
      <c r="E57" s="29"/>
      <c r="F57" s="29"/>
      <c r="G57" s="11"/>
      <c r="H57" s="11"/>
      <c r="I57" s="11"/>
      <c r="J57" s="11"/>
      <c r="K57" s="11"/>
      <c r="L57" s="1"/>
      <c r="M57" s="1"/>
      <c r="N57" s="1"/>
      <c r="O57" s="1"/>
    </row>
    <row r="58" spans="1:15" ht="13.5" thickBot="1" x14ac:dyDescent="0.25">
      <c r="A58" s="52" t="s">
        <v>39</v>
      </c>
      <c r="B58" s="12">
        <v>5.5</v>
      </c>
      <c r="C58" s="26" t="s">
        <v>26</v>
      </c>
      <c r="G58" s="11"/>
      <c r="H58" s="11"/>
      <c r="I58" s="11"/>
      <c r="J58" s="11"/>
      <c r="K58" s="11"/>
    </row>
    <row r="59" spans="1:15" s="23" customFormat="1" ht="15" thickTop="1" x14ac:dyDescent="0.2">
      <c r="A59" s="56" t="s">
        <v>40</v>
      </c>
      <c r="B59" s="55">
        <v>10</v>
      </c>
      <c r="C59" s="26" t="s">
        <v>20</v>
      </c>
      <c r="D59" s="11"/>
      <c r="E59" s="11"/>
      <c r="F59" s="11"/>
      <c r="G59" s="11"/>
      <c r="H59" s="11"/>
      <c r="I59" s="11"/>
      <c r="J59" s="11"/>
      <c r="K59" s="11"/>
    </row>
    <row r="60" spans="1:15" ht="12.75" x14ac:dyDescent="0.2">
      <c r="A60" s="56" t="s">
        <v>41</v>
      </c>
      <c r="B60" s="27">
        <v>1.4</v>
      </c>
      <c r="C60" s="26" t="s">
        <v>26</v>
      </c>
      <c r="D60" s="11"/>
      <c r="E60" s="11"/>
      <c r="F60" s="11"/>
      <c r="G60" s="11"/>
      <c r="H60" s="11"/>
    </row>
    <row r="61" spans="1:15" ht="14.25" x14ac:dyDescent="0.2">
      <c r="A61" s="56" t="s">
        <v>42</v>
      </c>
      <c r="B61" s="27">
        <v>2.8</v>
      </c>
      <c r="C61" s="26" t="s">
        <v>26</v>
      </c>
      <c r="D61" s="11"/>
      <c r="E61" s="11"/>
      <c r="F61" s="11"/>
      <c r="G61" s="11"/>
      <c r="H61" s="11"/>
    </row>
    <row r="62" spans="1:15" ht="27" customHeight="1" x14ac:dyDescent="0.2">
      <c r="A62" s="56" t="s">
        <v>43</v>
      </c>
      <c r="B62" s="69">
        <v>1.5</v>
      </c>
      <c r="C62" s="71" t="s">
        <v>26</v>
      </c>
      <c r="D62" s="70" t="s">
        <v>65</v>
      </c>
      <c r="E62" s="11"/>
      <c r="F62" s="11"/>
      <c r="G62" s="11"/>
      <c r="H62" s="11"/>
    </row>
    <row r="63" spans="1:15" ht="14.25" x14ac:dyDescent="0.2">
      <c r="A63" s="56" t="s">
        <v>28</v>
      </c>
      <c r="B63" s="27">
        <v>20</v>
      </c>
      <c r="C63" s="26" t="s">
        <v>29</v>
      </c>
      <c r="D63" s="11"/>
      <c r="E63" s="11"/>
      <c r="F63" s="11"/>
      <c r="G63" s="11"/>
      <c r="H63" s="11"/>
    </row>
    <row r="64" spans="1:15" ht="13.5" thickBot="1" x14ac:dyDescent="0.25">
      <c r="A64" s="56" t="s">
        <v>52</v>
      </c>
      <c r="B64" s="28">
        <v>90</v>
      </c>
      <c r="C64" s="11" t="s">
        <v>51</v>
      </c>
      <c r="D64" s="11"/>
      <c r="E64" s="11"/>
      <c r="F64" s="11"/>
      <c r="G64" s="11"/>
      <c r="H64" s="11"/>
    </row>
    <row r="65" spans="1:11" ht="13.5" thickTop="1" x14ac:dyDescent="0.2">
      <c r="A65" s="57" t="s">
        <v>30</v>
      </c>
      <c r="B65" s="16">
        <f>B60+B67</f>
        <v>8.4</v>
      </c>
      <c r="C65" s="26" t="s">
        <v>26</v>
      </c>
      <c r="D65" s="11"/>
      <c r="E65" s="11"/>
      <c r="F65" s="11"/>
      <c r="G65" s="11"/>
      <c r="H65" s="11"/>
    </row>
    <row r="66" spans="1:11" ht="12.75" x14ac:dyDescent="0.2">
      <c r="A66" s="57" t="s">
        <v>31</v>
      </c>
      <c r="B66" s="17">
        <f>B63/3.6*((B61+4+B62)/SIN(RADIANS(B64))/B59+4)</f>
        <v>26.833333333333332</v>
      </c>
      <c r="C66" s="26" t="s">
        <v>26</v>
      </c>
      <c r="D66" s="11"/>
      <c r="E66" s="11"/>
      <c r="F66" s="11"/>
      <c r="G66" s="11"/>
      <c r="H66" s="11"/>
    </row>
    <row r="67" spans="1:11" ht="12.75" x14ac:dyDescent="0.2">
      <c r="A67" s="58" t="s">
        <v>32</v>
      </c>
      <c r="B67" s="18">
        <f>IF(B62&lt;1.5,B58+B62,7)</f>
        <v>7</v>
      </c>
      <c r="C67" s="26" t="s">
        <v>26</v>
      </c>
      <c r="D67" s="11"/>
      <c r="E67" s="11"/>
      <c r="F67" s="11"/>
      <c r="G67" s="11"/>
      <c r="H67" s="11"/>
    </row>
    <row r="68" spans="1:11" ht="12.75" x14ac:dyDescent="0.2">
      <c r="A68" s="58" t="s">
        <v>33</v>
      </c>
      <c r="B68" s="18">
        <f>(B67*B66)/B65</f>
        <v>22.361111111111107</v>
      </c>
      <c r="C68" s="26" t="s">
        <v>26</v>
      </c>
      <c r="D68" s="11"/>
      <c r="E68" s="11"/>
      <c r="F68" s="11"/>
      <c r="G68" s="11"/>
      <c r="H68" s="11"/>
    </row>
    <row r="69" spans="1:11" ht="12.75" x14ac:dyDescent="0.2">
      <c r="C69" s="26"/>
      <c r="D69" s="11"/>
      <c r="E69" s="11"/>
      <c r="F69" s="11"/>
      <c r="G69" s="11"/>
      <c r="H69" s="11"/>
    </row>
    <row r="70" spans="1:11" ht="102" x14ac:dyDescent="0.2">
      <c r="A70" s="46" t="s">
        <v>88</v>
      </c>
      <c r="B70" s="46"/>
      <c r="C70" s="46"/>
      <c r="D70" s="46"/>
      <c r="E70" s="46"/>
      <c r="F70" s="46"/>
      <c r="G70" s="46"/>
      <c r="H70" s="46"/>
      <c r="I70" s="46"/>
      <c r="J70" s="46"/>
      <c r="K70" s="46"/>
    </row>
  </sheetData>
  <sheetProtection algorithmName="SHA-512" hashValue="Ip5YiJnCXknvP6xQRUEVrOCKUgYECr+T5/8e04s7fTX4JRkxzo/pdIu4J/kjoN1NNajyPgI/QDY2R8uqgghehA==" saltValue="YI+cbYqHqguITyvSQFVj5w==" spinCount="100000" sheet="1" objects="1" scenarios="1"/>
  <dataValidations count="4">
    <dataValidation type="whole" allowBlank="1" showInputMessage="1" showErrorMessage="1" errorTitle="Vitesse tramway" error="Renseigner une valeur entière entre 0 et 70 km/h." sqref="B28 B63" xr:uid="{00000000-0002-0000-0300-000000000000}">
      <formula1>0</formula1>
      <formula2>70</formula2>
    </dataValidation>
    <dataValidation type="decimal" allowBlank="1" showInputMessage="1" showErrorMessage="1" errorTitle="Vitesse VL" error="La vitesse doit avoir une valeur maximale de 10m/s (par convention)" sqref="B24 B59" xr:uid="{AA73A83E-CB41-4F60-BF2D-CB9D8E7DD0EF}">
      <formula1>0</formula1>
      <formula2>10</formula2>
    </dataValidation>
    <dataValidation type="decimal" allowBlank="1" showInputMessage="1" showErrorMessage="1" errorTitle="Valeur maximale de f" error="La distance f doit être de 1,5m maximum " sqref="B27 B62" xr:uid="{3DD3337F-287C-4EB2-B4EE-C44555C59E7A}">
      <formula1>0</formula1>
      <formula2>1.5</formula2>
    </dataValidation>
    <dataValidation type="decimal" allowBlank="1" showInputMessage="1" showErrorMessage="1" errorTitle="Angle de traversée" error="Renseigner une valeur entre 30 et 150°._x000a_Les traversées avec un angle inférieur à 30° ne sont pas acceptables." sqref="B29 B64" xr:uid="{68D8444D-C7F9-4756-B405-840019953C79}">
      <formula1>30</formula1>
      <formula2>150</formula2>
    </dataValidation>
  </dataValidations>
  <printOptions horizontalCentered="1"/>
  <pageMargins left="0.78749999999999998" right="0.78749999999999998" top="1.0249999999999999" bottom="1.0249999999999999" header="0.78749999999999998" footer="0.78749999999999998"/>
  <pageSetup paperSize="8" orientation="portrait" horizontalDpi="300" verticalDpi="300" r:id="rId1"/>
  <headerFooter>
    <oddHeader>&amp;C&amp;A</oddHeader>
    <oddFooter>&amp;LGT TW Visu 03 02 2017&amp;R&amp;P/&amp;N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K30"/>
  <sheetViews>
    <sheetView zoomScale="85" zoomScaleNormal="85" workbookViewId="0">
      <selection activeCell="D21" sqref="D21"/>
    </sheetView>
  </sheetViews>
  <sheetFormatPr baseColWidth="10" defaultColWidth="10.28515625" defaultRowHeight="12" customHeight="1" x14ac:dyDescent="0.2"/>
  <cols>
    <col min="1" max="1" width="101.5703125" style="1" customWidth="1"/>
    <col min="2" max="2" width="7.140625" style="1" customWidth="1"/>
    <col min="3" max="3" width="5.7109375" style="1" bestFit="1" customWidth="1"/>
    <col min="4" max="6" width="10.28515625" style="1"/>
    <col min="7" max="7" width="4.140625" style="1" customWidth="1"/>
    <col min="8" max="9" width="10.28515625" style="1"/>
    <col min="10" max="10" width="8.140625" style="1" customWidth="1"/>
    <col min="11" max="11" width="5.28515625" style="1" customWidth="1"/>
    <col min="12" max="12" width="2.5703125" style="1" customWidth="1"/>
    <col min="13" max="13" width="10.28515625" style="1"/>
    <col min="14" max="14" width="27.5703125" style="1" customWidth="1"/>
    <col min="15" max="15" width="5" style="1" customWidth="1"/>
    <col min="16" max="16" width="4" style="1" customWidth="1"/>
    <col min="17" max="16384" width="10.28515625" style="1"/>
  </cols>
  <sheetData>
    <row r="1" spans="1:10" ht="153" x14ac:dyDescent="0.2">
      <c r="A1" s="43" t="s">
        <v>92</v>
      </c>
      <c r="B1" s="43"/>
      <c r="C1" s="43"/>
      <c r="D1" s="43"/>
      <c r="E1" s="43"/>
      <c r="F1" s="43"/>
      <c r="G1" s="43"/>
      <c r="H1" s="43"/>
      <c r="I1" s="43"/>
      <c r="J1" s="10"/>
    </row>
    <row r="2" spans="1:10" ht="16.5" customHeight="1" x14ac:dyDescent="0.2"/>
    <row r="3" spans="1:10" ht="16.5" customHeight="1" x14ac:dyDescent="0.2"/>
    <row r="4" spans="1:10" ht="16.5" customHeight="1" x14ac:dyDescent="0.2"/>
    <row r="5" spans="1:10" ht="16.5" customHeight="1" x14ac:dyDescent="0.2"/>
    <row r="6" spans="1:10" ht="16.5" customHeight="1" x14ac:dyDescent="0.2"/>
    <row r="7" spans="1:10" ht="16.5" customHeight="1" x14ac:dyDescent="0.2"/>
    <row r="8" spans="1:10" ht="16.5" customHeight="1" x14ac:dyDescent="0.2"/>
    <row r="9" spans="1:10" ht="16.5" customHeight="1" x14ac:dyDescent="0.2">
      <c r="A9" s="11"/>
      <c r="B9" s="11"/>
      <c r="C9" s="11"/>
    </row>
    <row r="10" spans="1:10" ht="16.5" customHeight="1" x14ac:dyDescent="0.2">
      <c r="A10" s="11"/>
      <c r="B10" s="11"/>
      <c r="C10" s="11"/>
    </row>
    <row r="11" spans="1:10" s="11" customFormat="1" ht="16.5" customHeight="1" x14ac:dyDescent="0.2"/>
    <row r="12" spans="1:10" s="11" customFormat="1" ht="16.5" customHeight="1" x14ac:dyDescent="0.2"/>
    <row r="13" spans="1:10" ht="16.5" customHeight="1" x14ac:dyDescent="0.2">
      <c r="A13" s="11"/>
      <c r="B13" s="11"/>
      <c r="C13" s="11"/>
    </row>
    <row r="14" spans="1:10" ht="16.5" customHeight="1" x14ac:dyDescent="0.2">
      <c r="A14" s="11"/>
      <c r="B14" s="11"/>
      <c r="C14" s="11"/>
    </row>
    <row r="15" spans="1:10" ht="16.5" customHeight="1" x14ac:dyDescent="0.2">
      <c r="A15" s="11"/>
      <c r="B15" s="11"/>
      <c r="C15" s="11"/>
    </row>
    <row r="16" spans="1:10" ht="16.5" customHeight="1" x14ac:dyDescent="0.2">
      <c r="A16" s="11"/>
      <c r="B16" s="11"/>
      <c r="C16" s="11"/>
    </row>
    <row r="17" spans="1:11" ht="16.5" customHeight="1" x14ac:dyDescent="0.2">
      <c r="A17" s="11"/>
      <c r="B17" s="11"/>
      <c r="C17" s="11"/>
    </row>
    <row r="18" spans="1:11" ht="16.5" customHeight="1" x14ac:dyDescent="0.2">
      <c r="A18" s="11"/>
      <c r="B18" s="11"/>
      <c r="C18" s="11"/>
    </row>
    <row r="19" spans="1:11" ht="14.25" customHeight="1" x14ac:dyDescent="0.2">
      <c r="A19" s="38" t="s">
        <v>25</v>
      </c>
      <c r="B19" s="38"/>
      <c r="C19" s="11"/>
      <c r="D19" s="11"/>
      <c r="E19" s="11"/>
      <c r="F19" s="11"/>
      <c r="G19" s="11"/>
      <c r="H19" s="11"/>
      <c r="I19" s="11"/>
      <c r="J19" s="11"/>
      <c r="K19" s="11"/>
    </row>
    <row r="20" spans="1:11" ht="14.25" customHeight="1" x14ac:dyDescent="0.2">
      <c r="A20" s="52" t="s">
        <v>67</v>
      </c>
      <c r="B20" s="12">
        <v>1.5</v>
      </c>
      <c r="C20" s="11" t="s">
        <v>26</v>
      </c>
      <c r="D20" s="11"/>
      <c r="E20" s="11"/>
      <c r="F20" s="11"/>
      <c r="G20" s="11"/>
      <c r="H20" s="11"/>
      <c r="I20" s="11"/>
      <c r="J20" s="11"/>
      <c r="K20" s="11"/>
    </row>
    <row r="21" spans="1:11" ht="14.25" customHeight="1" x14ac:dyDescent="0.2">
      <c r="A21" s="63" t="s">
        <v>69</v>
      </c>
      <c r="B21" s="12">
        <v>2.8</v>
      </c>
      <c r="C21" s="11" t="s">
        <v>44</v>
      </c>
      <c r="D21" s="11"/>
      <c r="E21" s="11"/>
      <c r="F21" s="11"/>
      <c r="G21" s="11"/>
      <c r="H21" s="11"/>
      <c r="I21" s="11"/>
      <c r="J21" s="11"/>
      <c r="K21" s="11"/>
    </row>
    <row r="22" spans="1:11" ht="14.25" customHeight="1" thickBot="1" x14ac:dyDescent="0.25">
      <c r="A22" s="63" t="s">
        <v>68</v>
      </c>
      <c r="B22" s="64">
        <v>1.5</v>
      </c>
      <c r="C22" s="11" t="s">
        <v>22</v>
      </c>
      <c r="D22" s="11"/>
      <c r="E22" s="11"/>
      <c r="F22" s="11"/>
      <c r="G22" s="11"/>
      <c r="H22" s="11"/>
      <c r="I22" s="11"/>
      <c r="J22" s="11"/>
      <c r="K22" s="11"/>
    </row>
    <row r="23" spans="1:11" ht="14.25" customHeight="1" x14ac:dyDescent="0.2">
      <c r="A23" s="54" t="s">
        <v>62</v>
      </c>
      <c r="B23" s="65">
        <v>4.5</v>
      </c>
      <c r="C23" s="11" t="s">
        <v>26</v>
      </c>
      <c r="D23" s="11"/>
      <c r="E23" s="11"/>
      <c r="F23" s="11"/>
      <c r="G23" s="11"/>
      <c r="H23" s="11"/>
      <c r="I23" s="11"/>
      <c r="J23" s="11"/>
      <c r="K23" s="11"/>
    </row>
    <row r="24" spans="1:11" ht="14.25" customHeight="1" thickBot="1" x14ac:dyDescent="0.25">
      <c r="A24" s="54" t="s">
        <v>79</v>
      </c>
      <c r="B24" s="66">
        <v>30</v>
      </c>
      <c r="C24" s="34" t="s">
        <v>29</v>
      </c>
      <c r="D24" s="11"/>
      <c r="E24" s="11"/>
      <c r="F24" s="11"/>
      <c r="G24" s="11"/>
      <c r="H24" s="11"/>
      <c r="I24" s="11"/>
      <c r="J24" s="11"/>
      <c r="K24" s="11"/>
    </row>
    <row r="25" spans="1:11" ht="14.25" customHeight="1" x14ac:dyDescent="0.2">
      <c r="A25" s="50" t="s">
        <v>56</v>
      </c>
      <c r="B25" s="16">
        <f>B23+B20</f>
        <v>6</v>
      </c>
      <c r="C25" s="11" t="s">
        <v>26</v>
      </c>
      <c r="D25" s="11"/>
      <c r="E25" s="11"/>
      <c r="F25" s="11"/>
      <c r="G25" s="11"/>
      <c r="H25" s="11"/>
      <c r="I25" s="11"/>
      <c r="J25" s="11"/>
      <c r="K25" s="11"/>
    </row>
    <row r="26" spans="1:11" ht="14.25" customHeight="1" x14ac:dyDescent="0.2">
      <c r="A26" s="50" t="s">
        <v>54</v>
      </c>
      <c r="B26" s="17">
        <f>((B24/3.6)^2)/(2*B21)+(B24*B22/3.6)</f>
        <v>24.900793650793652</v>
      </c>
      <c r="C26" s="11" t="s">
        <v>26</v>
      </c>
      <c r="D26" s="11"/>
      <c r="E26" s="11"/>
      <c r="F26" s="11"/>
      <c r="G26" s="11"/>
      <c r="H26" s="11"/>
      <c r="I26" s="11"/>
      <c r="J26" s="11"/>
      <c r="K26" s="11"/>
    </row>
    <row r="27" spans="1:11" ht="14.25" customHeight="1" x14ac:dyDescent="0.2">
      <c r="A27" s="51" t="s">
        <v>70</v>
      </c>
      <c r="B27" s="18">
        <f>B20</f>
        <v>1.5</v>
      </c>
      <c r="C27" s="11" t="s">
        <v>26</v>
      </c>
      <c r="D27" s="11"/>
      <c r="E27" s="11"/>
      <c r="F27" s="11"/>
      <c r="G27" s="11"/>
      <c r="H27" s="11"/>
      <c r="I27" s="11"/>
      <c r="J27" s="11"/>
      <c r="K27" s="11"/>
    </row>
    <row r="28" spans="1:11" ht="14.25" customHeight="1" x14ac:dyDescent="0.2">
      <c r="A28" s="51" t="s">
        <v>71</v>
      </c>
      <c r="B28" s="18">
        <f>(B26*B20)/B25</f>
        <v>6.2251984126984139</v>
      </c>
      <c r="C28" s="11" t="s">
        <v>26</v>
      </c>
      <c r="D28" s="11"/>
      <c r="E28" s="11"/>
      <c r="F28" s="11"/>
      <c r="G28" s="11"/>
      <c r="H28" s="11"/>
      <c r="I28" s="11"/>
      <c r="J28" s="11"/>
      <c r="K28" s="11"/>
    </row>
    <row r="29" spans="1:11" ht="12.75" x14ac:dyDescent="0.2">
      <c r="B29" s="11"/>
      <c r="C29" s="11"/>
      <c r="D29" s="11"/>
      <c r="E29" s="11"/>
      <c r="F29" s="11"/>
      <c r="G29" s="11"/>
      <c r="H29" s="11"/>
      <c r="I29" s="11"/>
      <c r="J29" s="11"/>
      <c r="K29" s="11"/>
    </row>
    <row r="30" spans="1:11" s="23" customFormat="1" ht="102" x14ac:dyDescent="0.2">
      <c r="A30" s="46" t="s">
        <v>87</v>
      </c>
      <c r="B30" s="46"/>
      <c r="C30" s="46"/>
      <c r="D30" s="46"/>
      <c r="E30" s="46"/>
      <c r="F30" s="46"/>
      <c r="G30" s="46"/>
      <c r="H30" s="46"/>
      <c r="I30" s="46"/>
    </row>
  </sheetData>
  <sheetProtection algorithmName="SHA-512" hashValue="UzELYnGuaWSPvvxbk1ObBUA281ci9Zn/c1ab4P9m75/+wGpE3Cn7okPNMFyLBSepK/qG4AtcX8C6NYR0aUb1+A==" saltValue="dhqaMZ5wbtBPepy+DE6VoA==" spinCount="100000" sheet="1" objects="1" scenarios="1"/>
  <dataValidations count="1">
    <dataValidation type="whole" allowBlank="1" showInputMessage="1" showErrorMessage="1" errorTitle="Vitesse tramway" error="Renseigner une valeur entière entre 0 et 70 km/h." sqref="B24" xr:uid="{B1BA1119-3BF6-4DFF-84B2-3FC676D2CD5A}">
      <formula1>0</formula1>
      <formula2>70</formula2>
    </dataValidation>
  </dataValidations>
  <printOptions horizontalCentered="1"/>
  <pageMargins left="0.78749999999999998" right="0.78749999999999998" top="1.0249999999999999" bottom="1.0249999999999999" header="0.78749999999999998" footer="0.78749999999999998"/>
  <pageSetup paperSize="8" orientation="portrait" horizontalDpi="300" verticalDpi="300" r:id="rId1"/>
  <headerFooter>
    <oddHeader>&amp;C&amp;A</oddHeader>
    <oddFooter>&amp;LGT TW Visu 03 02 2017&amp;R&amp;P/&amp;N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J49"/>
  <sheetViews>
    <sheetView topLeftCell="A7" zoomScale="85" zoomScaleNormal="85" workbookViewId="0">
      <selection activeCell="E44" sqref="E44"/>
    </sheetView>
  </sheetViews>
  <sheetFormatPr baseColWidth="10" defaultColWidth="10.28515625" defaultRowHeight="12" customHeight="1" x14ac:dyDescent="0.2"/>
  <cols>
    <col min="1" max="1" width="101.5703125" style="1" customWidth="1"/>
    <col min="2" max="2" width="6.85546875" style="1" customWidth="1"/>
    <col min="3" max="3" width="5.140625" style="1" bestFit="1" customWidth="1"/>
    <col min="4" max="6" width="10.28515625" style="1"/>
    <col min="7" max="7" width="11.5703125" style="1" customWidth="1"/>
    <col min="8" max="8" width="10.5703125" style="1" customWidth="1"/>
    <col min="9" max="16384" width="10.28515625" style="1"/>
  </cols>
  <sheetData>
    <row r="1" spans="1:10" ht="153" x14ac:dyDescent="0.2">
      <c r="A1" s="43" t="s">
        <v>93</v>
      </c>
      <c r="B1" s="43"/>
      <c r="C1" s="43"/>
      <c r="D1" s="43"/>
      <c r="E1" s="43"/>
      <c r="F1" s="43"/>
      <c r="G1" s="43"/>
      <c r="H1" s="43"/>
      <c r="I1" s="10"/>
      <c r="J1" s="10"/>
    </row>
    <row r="2" spans="1:10" ht="12.75" x14ac:dyDescent="0.2">
      <c r="B2" s="30"/>
    </row>
    <row r="3" spans="1:10" ht="12.75" x14ac:dyDescent="0.2">
      <c r="A3" s="45" t="s">
        <v>72</v>
      </c>
      <c r="B3" s="30"/>
    </row>
    <row r="4" spans="1:10" ht="12.75" x14ac:dyDescent="0.2">
      <c r="A4" s="24"/>
      <c r="B4" s="30"/>
    </row>
    <row r="5" spans="1:10" ht="12.75" x14ac:dyDescent="0.2">
      <c r="A5" s="84" t="s">
        <v>73</v>
      </c>
      <c r="B5" s="30"/>
    </row>
    <row r="6" spans="1:10" ht="12.75" x14ac:dyDescent="0.2">
      <c r="B6" s="30"/>
    </row>
    <row r="7" spans="1:10" ht="12.75" x14ac:dyDescent="0.2">
      <c r="A7" s="45" t="s">
        <v>74</v>
      </c>
      <c r="B7" s="30"/>
    </row>
    <row r="8" spans="1:10" ht="12.75" x14ac:dyDescent="0.2">
      <c r="A8" s="24"/>
      <c r="B8" s="30"/>
    </row>
    <row r="9" spans="1:10" ht="12.75" x14ac:dyDescent="0.2">
      <c r="A9" s="84" t="s">
        <v>75</v>
      </c>
      <c r="B9" s="30"/>
    </row>
    <row r="10" spans="1:10" ht="12.75" x14ac:dyDescent="0.2">
      <c r="B10" s="30"/>
    </row>
    <row r="11" spans="1:10" ht="25.5" x14ac:dyDescent="0.2">
      <c r="A11" s="45" t="s">
        <v>76</v>
      </c>
      <c r="B11" s="30"/>
    </row>
    <row r="12" spans="1:10" ht="12.75" x14ac:dyDescent="0.2">
      <c r="A12" s="24"/>
      <c r="B12" s="30"/>
    </row>
    <row r="13" spans="1:10" ht="12.75" x14ac:dyDescent="0.2">
      <c r="A13" s="44"/>
      <c r="B13" s="30"/>
    </row>
    <row r="14" spans="1:10" ht="12.75" x14ac:dyDescent="0.2">
      <c r="B14" s="30"/>
    </row>
    <row r="15" spans="1:10" ht="12.75" x14ac:dyDescent="0.2">
      <c r="B15" s="30"/>
    </row>
    <row r="16" spans="1:10" s="11" customFormat="1" ht="12.75" x14ac:dyDescent="0.2">
      <c r="B16" s="30"/>
    </row>
    <row r="17" spans="2:2" s="11" customFormat="1" ht="12.75" x14ac:dyDescent="0.2">
      <c r="B17" s="30"/>
    </row>
    <row r="18" spans="2:2" s="11" customFormat="1" ht="12.75" x14ac:dyDescent="0.2">
      <c r="B18" s="30"/>
    </row>
    <row r="19" spans="2:2" s="11" customFormat="1" ht="12.75" x14ac:dyDescent="0.2">
      <c r="B19" s="30"/>
    </row>
    <row r="20" spans="2:2" s="11" customFormat="1" ht="12.75" x14ac:dyDescent="0.2">
      <c r="B20" s="30"/>
    </row>
    <row r="21" spans="2:2" s="11" customFormat="1" ht="12.75" x14ac:dyDescent="0.2">
      <c r="B21" s="30"/>
    </row>
    <row r="22" spans="2:2" s="11" customFormat="1" ht="12.75" x14ac:dyDescent="0.2">
      <c r="B22" s="30"/>
    </row>
    <row r="23" spans="2:2" s="11" customFormat="1" ht="12.75" x14ac:dyDescent="0.2">
      <c r="B23" s="30"/>
    </row>
    <row r="24" spans="2:2" s="11" customFormat="1" ht="12.75" x14ac:dyDescent="0.2">
      <c r="B24" s="30"/>
    </row>
    <row r="25" spans="2:2" s="11" customFormat="1" ht="12.75" x14ac:dyDescent="0.2">
      <c r="B25" s="30"/>
    </row>
    <row r="26" spans="2:2" s="11" customFormat="1" ht="12.75" x14ac:dyDescent="0.2">
      <c r="B26" s="30"/>
    </row>
    <row r="27" spans="2:2" s="11" customFormat="1" ht="12.75" x14ac:dyDescent="0.2">
      <c r="B27" s="30"/>
    </row>
    <row r="28" spans="2:2" s="11" customFormat="1" ht="12.75" x14ac:dyDescent="0.2">
      <c r="B28" s="30"/>
    </row>
    <row r="29" spans="2:2" s="11" customFormat="1" ht="12.75" x14ac:dyDescent="0.2">
      <c r="B29" s="30"/>
    </row>
    <row r="30" spans="2:2" s="11" customFormat="1" ht="12.75" x14ac:dyDescent="0.2">
      <c r="B30" s="30"/>
    </row>
    <row r="31" spans="2:2" s="11" customFormat="1" ht="12.75" x14ac:dyDescent="0.2">
      <c r="B31" s="30"/>
    </row>
    <row r="32" spans="2:2" ht="12.75" x14ac:dyDescent="0.2">
      <c r="B32" s="30"/>
    </row>
    <row r="33" spans="1:8" ht="12.75" x14ac:dyDescent="0.2">
      <c r="B33" s="30"/>
    </row>
    <row r="34" spans="1:8" ht="12.75" x14ac:dyDescent="0.2">
      <c r="B34" s="30"/>
    </row>
    <row r="35" spans="1:8" s="11" customFormat="1" ht="14.25" customHeight="1" x14ac:dyDescent="0.2">
      <c r="A35" s="38" t="s">
        <v>25</v>
      </c>
      <c r="B35" s="38"/>
    </row>
    <row r="36" spans="1:8" s="11" customFormat="1" ht="14.25" customHeight="1" x14ac:dyDescent="0.2">
      <c r="A36" s="52" t="s">
        <v>46</v>
      </c>
      <c r="B36" s="12">
        <v>1</v>
      </c>
      <c r="C36" s="11" t="s">
        <v>26</v>
      </c>
    </row>
    <row r="37" spans="1:8" s="11" customFormat="1" ht="14.25" customHeight="1" x14ac:dyDescent="0.2">
      <c r="A37" s="63" t="s">
        <v>69</v>
      </c>
      <c r="B37" s="12">
        <v>2.8</v>
      </c>
      <c r="C37" s="11" t="s">
        <v>44</v>
      </c>
    </row>
    <row r="38" spans="1:8" s="11" customFormat="1" ht="14.25" customHeight="1" thickBot="1" x14ac:dyDescent="0.25">
      <c r="A38" s="63" t="s">
        <v>68</v>
      </c>
      <c r="B38" s="64">
        <v>1.5</v>
      </c>
      <c r="C38" s="11" t="s">
        <v>22</v>
      </c>
    </row>
    <row r="39" spans="1:8" s="11" customFormat="1" ht="14.25" customHeight="1" x14ac:dyDescent="0.2">
      <c r="A39" s="54" t="s">
        <v>77</v>
      </c>
      <c r="B39" s="65">
        <v>1</v>
      </c>
      <c r="C39" s="34" t="s">
        <v>26</v>
      </c>
    </row>
    <row r="40" spans="1:8" s="11" customFormat="1" ht="14.25" customHeight="1" x14ac:dyDescent="0.2">
      <c r="A40" s="54" t="s">
        <v>78</v>
      </c>
      <c r="B40" s="67">
        <v>1.5</v>
      </c>
      <c r="C40" s="11" t="s">
        <v>26</v>
      </c>
    </row>
    <row r="41" spans="1:8" s="11" customFormat="1" ht="14.25" customHeight="1" thickBot="1" x14ac:dyDescent="0.25">
      <c r="A41" s="54" t="s">
        <v>28</v>
      </c>
      <c r="B41" s="66">
        <v>30</v>
      </c>
      <c r="C41" s="34" t="s">
        <v>29</v>
      </c>
    </row>
    <row r="42" spans="1:8" s="11" customFormat="1" ht="14.25" customHeight="1" x14ac:dyDescent="0.2">
      <c r="A42" s="50" t="s">
        <v>56</v>
      </c>
      <c r="B42" s="16">
        <f>B40+B44</f>
        <v>3.5</v>
      </c>
      <c r="C42" s="11" t="s">
        <v>26</v>
      </c>
    </row>
    <row r="43" spans="1:8" s="11" customFormat="1" ht="14.25" customHeight="1" x14ac:dyDescent="0.2">
      <c r="A43" s="50" t="s">
        <v>54</v>
      </c>
      <c r="B43" s="17">
        <f>((B41/3.6)^2)/(2*B37)+(B41*B38/3.6)</f>
        <v>24.900793650793652</v>
      </c>
      <c r="C43" s="11" t="s">
        <v>26</v>
      </c>
    </row>
    <row r="44" spans="1:8" s="11" customFormat="1" ht="14.25" customHeight="1" x14ac:dyDescent="0.2">
      <c r="A44" s="51" t="s">
        <v>70</v>
      </c>
      <c r="B44" s="18">
        <f>B36+(MIN(B39,3))</f>
        <v>2</v>
      </c>
      <c r="C44" s="11" t="s">
        <v>26</v>
      </c>
    </row>
    <row r="45" spans="1:8" s="11" customFormat="1" ht="14.25" customHeight="1" x14ac:dyDescent="0.2">
      <c r="A45" s="51" t="s">
        <v>81</v>
      </c>
      <c r="B45" s="18">
        <f>(B43*B44)/B42</f>
        <v>14.229024943310659</v>
      </c>
      <c r="C45" s="11" t="s">
        <v>26</v>
      </c>
    </row>
    <row r="46" spans="1:8" s="11" customFormat="1" ht="16.5" customHeight="1" x14ac:dyDescent="0.2">
      <c r="B46" s="30"/>
    </row>
    <row r="47" spans="1:8" s="31" customFormat="1" ht="102" x14ac:dyDescent="0.2">
      <c r="A47" s="72" t="s">
        <v>89</v>
      </c>
      <c r="B47" s="72"/>
      <c r="C47" s="72"/>
      <c r="D47" s="72"/>
      <c r="E47" s="72"/>
      <c r="F47" s="72"/>
      <c r="G47" s="72"/>
      <c r="H47" s="72"/>
    </row>
    <row r="49" ht="88.5" customHeight="1" x14ac:dyDescent="0.2"/>
  </sheetData>
  <sheetProtection algorithmName="SHA-512" hashValue="Pl7/nrSF3SlHO+r4WT7mUfMXKH7umIczbFnP9qGV1MtoRqrWSnNvg/kBj2L9rFUAWEghbGmgX+7YZzA3kogmXQ==" saltValue="td7sYsn9oXhbM9O1LQa+0A==" spinCount="100000" sheet="1" objects="1" scenarios="1"/>
  <dataValidations count="1">
    <dataValidation type="whole" allowBlank="1" showInputMessage="1" showErrorMessage="1" errorTitle="Vitesse tramway" error="Renseigner une valeur entière entre 0 et 70 km/h." sqref="B41" xr:uid="{6F03B072-4FD2-4962-9C96-F8E91CF1271F}">
      <formula1>0</formula1>
      <formula2>70</formula2>
    </dataValidation>
  </dataValidations>
  <hyperlinks>
    <hyperlink ref="A5" location="TVL_SLT!A1" display="Voir feuille &quot;TVL_SLT&quot;" xr:uid="{B393AA89-4496-4B1D-98E0-4BA30EB813EE}"/>
    <hyperlink ref="A9" location="TPiétonne_SLT!A1" display="Voir feuille &quot;TPiétonne_SLT&quot;" xr:uid="{31F73EFA-2CE9-4910-98F3-0A2973E6123A}"/>
  </hyperlinks>
  <printOptions horizontalCentered="1"/>
  <pageMargins left="0.78749999999999998" right="0.78749999999999998" top="1.0249999999999999" bottom="1.0249999999999999" header="0.78749999999999998" footer="0.78749999999999998"/>
  <pageSetup paperSize="8" orientation="portrait" horizontalDpi="300" verticalDpi="300" r:id="rId1"/>
  <headerFooter>
    <oddHeader>&amp;C&amp;A</oddHeader>
    <oddFooter>&amp;LGT TW Visu 03 02 2017&amp;R&amp;P/&amp;N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J30"/>
  <sheetViews>
    <sheetView zoomScale="85" zoomScaleNormal="85" workbookViewId="0">
      <selection activeCell="B25" sqref="B25"/>
    </sheetView>
  </sheetViews>
  <sheetFormatPr baseColWidth="10" defaultColWidth="10.28515625" defaultRowHeight="12" customHeight="1" x14ac:dyDescent="0.2"/>
  <cols>
    <col min="1" max="1" width="101.7109375" style="1" customWidth="1"/>
    <col min="2" max="2" width="7" style="1" customWidth="1"/>
    <col min="3" max="3" width="5.28515625" style="1" bestFit="1" customWidth="1"/>
    <col min="4" max="6" width="10.28515625" style="1"/>
    <col min="7" max="7" width="11.42578125" style="1" customWidth="1"/>
    <col min="8" max="9" width="10.28515625" style="1"/>
    <col min="10" max="10" width="7.5703125" style="1" customWidth="1"/>
    <col min="11" max="11" width="5.140625" style="1" customWidth="1"/>
    <col min="12" max="12" width="2.5703125" style="1" customWidth="1"/>
    <col min="13" max="13" width="10.28515625" style="1"/>
    <col min="14" max="14" width="16.85546875" style="1" customWidth="1"/>
    <col min="15" max="15" width="8.28515625" style="1" customWidth="1"/>
    <col min="16" max="16" width="3.5703125" style="1" customWidth="1"/>
    <col min="17" max="17" width="6.140625" style="1" customWidth="1"/>
    <col min="18" max="16384" width="10.28515625" style="1"/>
  </cols>
  <sheetData>
    <row r="1" spans="1:10" s="32" customFormat="1" ht="153" x14ac:dyDescent="0.2">
      <c r="A1" s="73" t="s">
        <v>95</v>
      </c>
      <c r="B1" s="43"/>
      <c r="C1" s="43"/>
      <c r="D1" s="43"/>
      <c r="E1" s="43"/>
      <c r="F1" s="43"/>
      <c r="G1" s="43"/>
      <c r="H1" s="43"/>
      <c r="I1" s="10"/>
      <c r="J1" s="10"/>
    </row>
    <row r="2" spans="1:10" ht="16.5" customHeight="1" x14ac:dyDescent="0.2"/>
    <row r="3" spans="1:10" ht="16.5" customHeight="1" x14ac:dyDescent="0.2"/>
    <row r="4" spans="1:10" ht="16.5" customHeight="1" x14ac:dyDescent="0.2"/>
    <row r="5" spans="1:10" ht="16.5" customHeight="1" x14ac:dyDescent="0.2"/>
    <row r="6" spans="1:10" ht="16.5" customHeight="1" x14ac:dyDescent="0.2"/>
    <row r="7" spans="1:10" ht="16.5" customHeight="1" x14ac:dyDescent="0.2"/>
    <row r="8" spans="1:10" ht="16.5" customHeight="1" x14ac:dyDescent="0.2"/>
    <row r="9" spans="1:10" ht="16.5" customHeight="1" x14ac:dyDescent="0.2"/>
    <row r="10" spans="1:10" ht="16.5" customHeight="1" x14ac:dyDescent="0.2"/>
    <row r="11" spans="1:10" ht="16.5" customHeight="1" x14ac:dyDescent="0.2"/>
    <row r="12" spans="1:10" ht="16.5" customHeight="1" x14ac:dyDescent="0.2"/>
    <row r="13" spans="1:10" ht="16.5" customHeight="1" x14ac:dyDescent="0.2"/>
    <row r="14" spans="1:10" ht="16.5" customHeight="1" x14ac:dyDescent="0.2"/>
    <row r="15" spans="1:10" ht="16.5" customHeight="1" x14ac:dyDescent="0.2"/>
    <row r="16" spans="1:10" ht="16.5" customHeight="1" x14ac:dyDescent="0.2"/>
    <row r="17" spans="1:8" ht="16.5" customHeight="1" x14ac:dyDescent="0.2"/>
    <row r="18" spans="1:8" s="11" customFormat="1" ht="14.25" customHeight="1" x14ac:dyDescent="0.2">
      <c r="A18" s="38" t="s">
        <v>25</v>
      </c>
      <c r="B18" s="38"/>
    </row>
    <row r="19" spans="1:8" s="11" customFormat="1" ht="14.25" customHeight="1" x14ac:dyDescent="0.2">
      <c r="A19" s="62" t="s">
        <v>80</v>
      </c>
      <c r="B19" s="12">
        <v>1</v>
      </c>
      <c r="C19" s="11" t="s">
        <v>26</v>
      </c>
    </row>
    <row r="20" spans="1:8" s="11" customFormat="1" ht="14.25" customHeight="1" x14ac:dyDescent="0.2">
      <c r="A20" s="63" t="s">
        <v>69</v>
      </c>
      <c r="B20" s="12">
        <v>2.8</v>
      </c>
      <c r="C20" s="11" t="s">
        <v>44</v>
      </c>
    </row>
    <row r="21" spans="1:8" s="11" customFormat="1" ht="14.25" customHeight="1" thickBot="1" x14ac:dyDescent="0.25">
      <c r="A21" s="63" t="s">
        <v>68</v>
      </c>
      <c r="B21" s="64">
        <v>1.5</v>
      </c>
      <c r="C21" s="11" t="s">
        <v>22</v>
      </c>
    </row>
    <row r="22" spans="1:8" s="11" customFormat="1" ht="14.25" customHeight="1" x14ac:dyDescent="0.2">
      <c r="A22" s="61" t="s">
        <v>77</v>
      </c>
      <c r="B22" s="65">
        <v>2</v>
      </c>
      <c r="C22" s="34" t="s">
        <v>26</v>
      </c>
    </row>
    <row r="23" spans="1:8" s="11" customFormat="1" ht="14.25" customHeight="1" x14ac:dyDescent="0.2">
      <c r="A23" s="61" t="s">
        <v>78</v>
      </c>
      <c r="B23" s="67">
        <v>1.5</v>
      </c>
      <c r="C23" s="11" t="s">
        <v>26</v>
      </c>
    </row>
    <row r="24" spans="1:8" s="11" customFormat="1" ht="14.25" customHeight="1" thickBot="1" x14ac:dyDescent="0.25">
      <c r="A24" s="61" t="s">
        <v>28</v>
      </c>
      <c r="B24" s="66">
        <v>30</v>
      </c>
      <c r="C24" s="34" t="s">
        <v>29</v>
      </c>
    </row>
    <row r="25" spans="1:8" s="11" customFormat="1" ht="14.25" customHeight="1" x14ac:dyDescent="0.2">
      <c r="A25" s="59" t="s">
        <v>56</v>
      </c>
      <c r="B25" s="16">
        <f>B23+B27</f>
        <v>4.5</v>
      </c>
      <c r="C25" s="11" t="s">
        <v>26</v>
      </c>
    </row>
    <row r="26" spans="1:8" s="11" customFormat="1" ht="14.25" customHeight="1" x14ac:dyDescent="0.2">
      <c r="A26" s="59" t="s">
        <v>54</v>
      </c>
      <c r="B26" s="17">
        <f>((B24/3.6)^2)/(2*B20)+(B24*B21/3.6)</f>
        <v>24.900793650793652</v>
      </c>
      <c r="C26" s="11" t="s">
        <v>26</v>
      </c>
    </row>
    <row r="27" spans="1:8" s="11" customFormat="1" ht="14.25" customHeight="1" x14ac:dyDescent="0.2">
      <c r="A27" s="60" t="s">
        <v>70</v>
      </c>
      <c r="B27" s="18">
        <f>B19+(MIN(B22,3))</f>
        <v>3</v>
      </c>
      <c r="C27" s="11" t="s">
        <v>26</v>
      </c>
    </row>
    <row r="28" spans="1:8" s="11" customFormat="1" ht="14.25" customHeight="1" x14ac:dyDescent="0.2">
      <c r="A28" s="60" t="s">
        <v>81</v>
      </c>
      <c r="B28" s="18">
        <f>(B26*B27)/B25</f>
        <v>16.600529100529101</v>
      </c>
      <c r="C28" s="11" t="s">
        <v>26</v>
      </c>
    </row>
    <row r="29" spans="1:8" ht="12.75" x14ac:dyDescent="0.2"/>
    <row r="30" spans="1:8" s="31" customFormat="1" ht="102" x14ac:dyDescent="0.2">
      <c r="A30" s="72" t="s">
        <v>90</v>
      </c>
      <c r="B30" s="72"/>
      <c r="C30" s="72"/>
      <c r="D30" s="72"/>
      <c r="E30" s="72"/>
      <c r="F30" s="72"/>
      <c r="G30" s="72"/>
      <c r="H30" s="72"/>
    </row>
  </sheetData>
  <sheetProtection algorithmName="SHA-512" hashValue="md1QX/OLpNo4FlsBam7bPcHdouiI47t9LQBEZugEO+VvItKYCjLqryVA4DHb42NXwP0XxQhVHMhF7tO45Ocx1g==" saltValue="ePzmoT4V1HGPOIQF5/PNGw==" spinCount="100000" sheet="1" objects="1" scenarios="1"/>
  <dataValidations count="1">
    <dataValidation type="whole" allowBlank="1" showInputMessage="1" showErrorMessage="1" errorTitle="Vitesse tramway" error="Renseigner une valeur entière entre 0 et 70 km/h." sqref="B24" xr:uid="{0D19F75E-925B-437B-BF94-6FBF82257357}">
      <formula1>0</formula1>
      <formula2>70</formula2>
    </dataValidation>
  </dataValidations>
  <printOptions horizontalCentered="1"/>
  <pageMargins left="0.78749999999999998" right="0.78749999999999998" top="1.0249999999999999" bottom="1.0249999999999999" header="0.78749999999999998" footer="0.78749999999999998"/>
  <pageSetup paperSize="8" orientation="portrait" horizontalDpi="300" verticalDpi="300"/>
  <headerFooter>
    <oddHeader>&amp;C&amp;A</oddHeader>
    <oddFooter>&amp;LGT TW Visu 03 02 2017&amp;R&amp;P/&amp;N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K42"/>
  <sheetViews>
    <sheetView zoomScale="85" zoomScaleNormal="85" workbookViewId="0"/>
  </sheetViews>
  <sheetFormatPr baseColWidth="10" defaultColWidth="10.28515625" defaultRowHeight="12" customHeight="1" x14ac:dyDescent="0.2"/>
  <cols>
    <col min="1" max="1" width="101.42578125" style="11" customWidth="1"/>
    <col min="2" max="2" width="8.7109375" style="11" customWidth="1"/>
    <col min="3" max="3" width="4.7109375" style="11" bestFit="1" customWidth="1"/>
    <col min="4" max="4" width="10.28515625" style="11"/>
    <col min="5" max="5" width="4.85546875" style="11" customWidth="1"/>
    <col min="6" max="7" width="10.28515625" style="11"/>
    <col min="8" max="8" width="9.85546875" style="11" customWidth="1"/>
    <col min="9" max="9" width="5.7109375" style="11" customWidth="1"/>
    <col min="10" max="10" width="3.42578125" style="11" customWidth="1"/>
    <col min="11" max="12" width="10.28515625" style="11"/>
    <col min="13" max="13" width="4.5703125" style="11" customWidth="1"/>
    <col min="14" max="14" width="3.140625" style="11" customWidth="1"/>
    <col min="15" max="16384" width="10.28515625" style="11"/>
  </cols>
  <sheetData>
    <row r="1" spans="1:11" ht="102" x14ac:dyDescent="0.2">
      <c r="A1" s="43" t="s">
        <v>48</v>
      </c>
      <c r="B1" s="43"/>
      <c r="C1" s="43"/>
      <c r="D1" s="43"/>
      <c r="E1" s="43"/>
      <c r="F1" s="43"/>
      <c r="G1" s="43"/>
      <c r="H1" s="43"/>
      <c r="I1" s="41"/>
      <c r="J1" s="41"/>
      <c r="K1" s="41"/>
    </row>
    <row r="2" spans="1:11" ht="16.5" customHeight="1" x14ac:dyDescent="0.2"/>
    <row r="3" spans="1:11" ht="16.5" customHeight="1" x14ac:dyDescent="0.2"/>
    <row r="4" spans="1:11" ht="16.5" customHeight="1" x14ac:dyDescent="0.2"/>
    <row r="5" spans="1:11" ht="16.5" customHeight="1" x14ac:dyDescent="0.2"/>
    <row r="6" spans="1:11" ht="16.5" customHeight="1" x14ac:dyDescent="0.2"/>
    <row r="7" spans="1:11" ht="16.5" customHeight="1" x14ac:dyDescent="0.2"/>
    <row r="8" spans="1:11" ht="16.5" customHeight="1" x14ac:dyDescent="0.2"/>
    <row r="9" spans="1:11" ht="16.5" customHeight="1" x14ac:dyDescent="0.2"/>
    <row r="10" spans="1:11" ht="16.5" customHeight="1" x14ac:dyDescent="0.2"/>
    <row r="11" spans="1:11" ht="16.5" customHeight="1" x14ac:dyDescent="0.2"/>
    <row r="12" spans="1:11" ht="16.5" customHeight="1" x14ac:dyDescent="0.2"/>
    <row r="13" spans="1:11" ht="16.5" customHeight="1" x14ac:dyDescent="0.2"/>
    <row r="14" spans="1:11" ht="16.5" customHeight="1" x14ac:dyDescent="0.2"/>
    <row r="15" spans="1:11" ht="16.5" customHeight="1" x14ac:dyDescent="0.2"/>
    <row r="16" spans="1:11" ht="16.5" customHeight="1" x14ac:dyDescent="0.2"/>
    <row r="17" spans="1:3" ht="16.5" customHeight="1" x14ac:dyDescent="0.2"/>
    <row r="18" spans="1:3" ht="16.5" customHeight="1" x14ac:dyDescent="0.2"/>
    <row r="19" spans="1:3" ht="16.5" customHeight="1" x14ac:dyDescent="0.2"/>
    <row r="20" spans="1:3" ht="16.5" customHeight="1" x14ac:dyDescent="0.2"/>
    <row r="21" spans="1:3" ht="16.5" customHeight="1" x14ac:dyDescent="0.2">
      <c r="A21" s="74" t="s">
        <v>25</v>
      </c>
      <c r="B21" s="74"/>
    </row>
    <row r="22" spans="1:3" ht="16.5" customHeight="1" x14ac:dyDescent="0.2">
      <c r="A22" s="75" t="s">
        <v>49</v>
      </c>
      <c r="B22" s="12">
        <v>1.2</v>
      </c>
      <c r="C22" s="11" t="s">
        <v>44</v>
      </c>
    </row>
    <row r="23" spans="1:3" ht="16.5" customHeight="1" thickBot="1" x14ac:dyDescent="0.25">
      <c r="A23" s="75" t="s">
        <v>45</v>
      </c>
      <c r="B23" s="12">
        <v>1.5</v>
      </c>
      <c r="C23" s="11" t="s">
        <v>22</v>
      </c>
    </row>
    <row r="24" spans="1:3" ht="16.5" customHeight="1" thickTop="1" x14ac:dyDescent="0.2">
      <c r="A24" s="76" t="s">
        <v>50</v>
      </c>
      <c r="B24" s="13">
        <v>1</v>
      </c>
      <c r="C24" s="11" t="s">
        <v>26</v>
      </c>
    </row>
    <row r="25" spans="1:3" ht="16.5" customHeight="1" x14ac:dyDescent="0.2">
      <c r="A25" s="76" t="s">
        <v>47</v>
      </c>
      <c r="B25" s="14">
        <v>1.5</v>
      </c>
      <c r="C25" s="11" t="s">
        <v>26</v>
      </c>
    </row>
    <row r="26" spans="1:3" ht="16.5" customHeight="1" thickBot="1" x14ac:dyDescent="0.25">
      <c r="A26" s="76" t="s">
        <v>28</v>
      </c>
      <c r="B26" s="15">
        <v>40</v>
      </c>
      <c r="C26" s="11" t="s">
        <v>29</v>
      </c>
    </row>
    <row r="27" spans="1:3" ht="16.5" customHeight="1" thickTop="1" x14ac:dyDescent="0.2">
      <c r="A27" s="57" t="s">
        <v>30</v>
      </c>
      <c r="B27" s="16">
        <f>B25+B24</f>
        <v>2.5</v>
      </c>
      <c r="C27" s="11" t="s">
        <v>26</v>
      </c>
    </row>
    <row r="28" spans="1:3" ht="16.5" customHeight="1" x14ac:dyDescent="0.2">
      <c r="A28" s="57" t="s">
        <v>31</v>
      </c>
      <c r="B28" s="17">
        <f>(((B26/3.6)*(B26/3.6))/(2*$B$22))+((B26/3.6)*$B$23)</f>
        <v>68.106995884773653</v>
      </c>
      <c r="C28" s="11" t="s">
        <v>26</v>
      </c>
    </row>
    <row r="29" spans="1:3" ht="16.5" customHeight="1" x14ac:dyDescent="0.2">
      <c r="A29" s="58" t="s">
        <v>32</v>
      </c>
      <c r="B29" s="18">
        <f>B24</f>
        <v>1</v>
      </c>
      <c r="C29" s="11" t="s">
        <v>26</v>
      </c>
    </row>
    <row r="30" spans="1:3" ht="16.5" customHeight="1" x14ac:dyDescent="0.2">
      <c r="A30" s="58" t="s">
        <v>33</v>
      </c>
      <c r="B30" s="18">
        <f>(B29*B28)/B27</f>
        <v>27.24279835390946</v>
      </c>
      <c r="C30" s="11" t="s">
        <v>26</v>
      </c>
    </row>
    <row r="31" spans="1:3" ht="12.75" customHeight="1" x14ac:dyDescent="0.2"/>
    <row r="32" spans="1:3" ht="102" x14ac:dyDescent="0.2">
      <c r="A32" s="46" t="s">
        <v>38</v>
      </c>
    </row>
    <row r="33" spans="2:8" ht="15.75" customHeight="1" x14ac:dyDescent="0.2"/>
    <row r="34" spans="2:8" ht="15.75" customHeight="1" x14ac:dyDescent="0.2"/>
    <row r="35" spans="2:8" ht="13.5" customHeight="1" x14ac:dyDescent="0.2"/>
    <row r="36" spans="2:8" ht="13.5" customHeight="1" x14ac:dyDescent="0.2"/>
    <row r="37" spans="2:8" ht="13.5" customHeight="1" x14ac:dyDescent="0.2"/>
    <row r="38" spans="2:8" ht="15.75" customHeight="1" x14ac:dyDescent="0.2"/>
    <row r="39" spans="2:8" ht="14.25" customHeight="1" x14ac:dyDescent="0.2"/>
    <row r="40" spans="2:8" ht="13.5" customHeight="1" x14ac:dyDescent="0.2"/>
    <row r="41" spans="2:8" ht="12.75" x14ac:dyDescent="0.2"/>
    <row r="42" spans="2:8" s="23" customFormat="1" ht="66" customHeight="1" x14ac:dyDescent="0.2">
      <c r="B42" s="46"/>
      <c r="C42" s="46"/>
      <c r="D42" s="46"/>
      <c r="E42" s="46"/>
      <c r="F42" s="46"/>
      <c r="G42" s="46"/>
      <c r="H42" s="46"/>
    </row>
  </sheetData>
  <sheetProtection algorithmName="SHA-512" hashValue="UcnWjCcAzuTk7Dz/urtc2u6DOF/PCFzd9CxAy0ywctz7+04Y7G+NJ70Zr/S0v6Xa5+spXR4m0iUQVq9lDzUfvA==" saltValue="KUHK7HypmO2PUl79txzEbA==" spinCount="100000" sheet="1" objects="1" scenarios="1"/>
  <printOptions horizontalCentered="1"/>
  <pageMargins left="0.78749999999999998" right="0.78749999999999998" top="1.0249999999999999" bottom="1.0249999999999999" header="0.78749999999999998" footer="0.78749999999999998"/>
  <pageSetup paperSize="8" orientation="portrait" useFirstPageNumber="1" horizontalDpi="300" verticalDpi="300"/>
  <headerFooter>
    <oddHeader>&amp;C&amp;A</oddHeader>
    <oddFooter>&amp;LGT TW Visu 03 02 2017&amp;R&amp;P/&amp;N</oddFooter>
  </headerFooter>
  <drawing r:id="rId1"/>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Présentation_outil</vt:lpstr>
      <vt:lpstr>TPiétonne_sans SLT</vt:lpstr>
      <vt:lpstr>TVélos_sans SLT</vt:lpstr>
      <vt:lpstr>TVL_sans SLT</vt:lpstr>
      <vt:lpstr>TPiétonne_SLT</vt:lpstr>
      <vt:lpstr>TVélos_SLT</vt:lpstr>
      <vt:lpstr>TVL_SLT</vt:lpstr>
      <vt:lpstr>Signaux</vt:lpstr>
      <vt:lpstr>Signaux!Zone_d_impression</vt:lpstr>
      <vt:lpstr>'TPiétonne_sans SLT'!Zone_d_impression</vt:lpstr>
      <vt:lpstr>TPiétonne_SLT!Zone_d_impression</vt:lpstr>
      <vt:lpstr>'TVélos_sans SLT'!Zone_d_impression</vt:lpstr>
      <vt:lpstr>TVélos_SLT!Zone_d_impression</vt:lpstr>
      <vt:lpstr>'TVL_sans SLT'!Zone_d_impression</vt:lpstr>
      <vt:lpstr>TVL_SLT!Zone_d_impression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GAILLIARD Perceval</dc:creator>
  <dc:description/>
  <cp:lastModifiedBy>DIEZ Jérémy</cp:lastModifiedBy>
  <cp:revision>2</cp:revision>
  <cp:lastPrinted>2023-03-29T13:10:03Z</cp:lastPrinted>
  <dcterms:created xsi:type="dcterms:W3CDTF">2023-03-17T10:07:14Z</dcterms:created>
  <dcterms:modified xsi:type="dcterms:W3CDTF">2026-07-27T14:35:04Z</dcterms:modified>
  <dc:language>fr-FR</dc:language>
</cp:coreProperties>
</file>